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160" firstSheet="2" activeTab="2"/>
  </bookViews>
  <sheets>
    <sheet name="BDI" sheetId="10" state="hidden" r:id="rId1"/>
    <sheet name="MC" sheetId="8" state="hidden" r:id="rId2"/>
    <sheet name="PO" sheetId="4" r:id="rId3"/>
  </sheets>
  <definedNames>
    <definedName name="_xlnm.Print_Titles" localSheetId="1">MC!$1:$9</definedName>
    <definedName name="_xlnm.Print_Titles" localSheetId="2">PO!$1:$11</definedName>
  </definedNames>
  <calcPr calcId="124519"/>
</workbook>
</file>

<file path=xl/calcChain.xml><?xml version="1.0" encoding="utf-8"?>
<calcChain xmlns="http://schemas.openxmlformats.org/spreadsheetml/2006/main">
  <c r="F120" i="8"/>
  <c r="F119" s="1"/>
  <c r="F42" i="4" s="1"/>
  <c r="D120" i="8"/>
  <c r="A119"/>
  <c r="C119"/>
  <c r="D119"/>
  <c r="E119"/>
  <c r="G119" s="1"/>
  <c r="G120" s="1"/>
  <c r="B118"/>
  <c r="C118"/>
  <c r="D118"/>
  <c r="E118"/>
  <c r="F118"/>
  <c r="A118"/>
  <c r="G42" i="4"/>
  <c r="D86" i="8"/>
  <c r="A85"/>
  <c r="C85"/>
  <c r="D85"/>
  <c r="E85"/>
  <c r="G85" s="1"/>
  <c r="B84"/>
  <c r="C84"/>
  <c r="D84"/>
  <c r="E84"/>
  <c r="A84"/>
  <c r="G30" i="4"/>
  <c r="F56" i="8" l="1"/>
  <c r="F73"/>
  <c r="A94"/>
  <c r="A91"/>
  <c r="A89"/>
  <c r="A60"/>
  <c r="A57"/>
  <c r="A55"/>
  <c r="F54"/>
  <c r="D53"/>
  <c r="C52"/>
  <c r="D52"/>
  <c r="E52"/>
  <c r="A52"/>
  <c r="F43"/>
  <c r="F42"/>
  <c r="F41" s="1"/>
  <c r="F40"/>
  <c r="F39"/>
  <c r="F38" s="1"/>
  <c r="F22"/>
  <c r="F18"/>
  <c r="F48"/>
  <c r="F21" i="4" s="1"/>
  <c r="C48" i="8"/>
  <c r="D48"/>
  <c r="E48"/>
  <c r="G48" s="1"/>
  <c r="A48"/>
  <c r="G21" i="4"/>
  <c r="F17" i="8" l="1"/>
  <c r="F53"/>
  <c r="F52" s="1"/>
  <c r="F22" i="4" s="1"/>
  <c r="F142" i="8"/>
  <c r="F139"/>
  <c r="F149"/>
  <c r="F148" s="1"/>
  <c r="F145"/>
  <c r="F144" s="1"/>
  <c r="F143"/>
  <c r="F138"/>
  <c r="F135"/>
  <c r="F132"/>
  <c r="A131"/>
  <c r="C131"/>
  <c r="D131"/>
  <c r="E131"/>
  <c r="G131" s="1"/>
  <c r="A144"/>
  <c r="C144"/>
  <c r="D144"/>
  <c r="E144"/>
  <c r="G144" s="1"/>
  <c r="A148"/>
  <c r="C148"/>
  <c r="D148"/>
  <c r="E148"/>
  <c r="G148" s="1"/>
  <c r="D130"/>
  <c r="A130"/>
  <c r="F123"/>
  <c r="G128"/>
  <c r="D128"/>
  <c r="F126"/>
  <c r="F125" s="1"/>
  <c r="A127"/>
  <c r="C127"/>
  <c r="D127"/>
  <c r="E127"/>
  <c r="G127" s="1"/>
  <c r="A122"/>
  <c r="D122"/>
  <c r="A123"/>
  <c r="E123"/>
  <c r="G123" s="1"/>
  <c r="A125"/>
  <c r="C125"/>
  <c r="D125"/>
  <c r="E125"/>
  <c r="G125" s="1"/>
  <c r="D121"/>
  <c r="A121"/>
  <c r="C45"/>
  <c r="D45"/>
  <c r="E45"/>
  <c r="G45" s="1"/>
  <c r="A45"/>
  <c r="F34"/>
  <c r="F33"/>
  <c r="F31"/>
  <c r="F30"/>
  <c r="F141" l="1"/>
  <c r="F131" s="1"/>
  <c r="F128"/>
  <c r="F127" s="1"/>
  <c r="F32"/>
  <c r="F29"/>
  <c r="C26"/>
  <c r="D26"/>
  <c r="E26"/>
  <c r="G26" s="1"/>
  <c r="A26"/>
  <c r="F46"/>
  <c r="F45" s="1"/>
  <c r="F19" i="4" s="1"/>
  <c r="C17" i="8"/>
  <c r="D17"/>
  <c r="E17"/>
  <c r="G17" s="1"/>
  <c r="A17"/>
  <c r="D16"/>
  <c r="A16"/>
  <c r="D47"/>
  <c r="A47"/>
  <c r="G18" i="4"/>
  <c r="G19"/>
  <c r="B17"/>
  <c r="B17" i="8" s="1"/>
  <c r="G17" i="4"/>
  <c r="F17" l="1"/>
  <c r="F28" i="8"/>
  <c r="B18" i="4"/>
  <c r="F27" i="8" l="1"/>
  <c r="F37"/>
  <c r="F36" s="1"/>
  <c r="B19" i="4"/>
  <c r="B26" i="8"/>
  <c r="F110"/>
  <c r="F107"/>
  <c r="B45" l="1"/>
  <c r="B21" i="4"/>
  <c r="B48" i="8" s="1"/>
  <c r="F26"/>
  <c r="F18" i="4" s="1"/>
  <c r="B22"/>
  <c r="B52" i="8" s="1"/>
  <c r="D33" i="4"/>
  <c r="D123" i="8" s="1"/>
  <c r="C33" i="4"/>
  <c r="C123" i="8" s="1"/>
  <c r="G22" i="4"/>
  <c r="G33" l="1"/>
  <c r="G52" i="8"/>
  <c r="C116"/>
  <c r="D116"/>
  <c r="E116"/>
  <c r="G116" s="1"/>
  <c r="A116"/>
  <c r="C112"/>
  <c r="D112"/>
  <c r="E112"/>
  <c r="G112" s="1"/>
  <c r="A112"/>
  <c r="C99"/>
  <c r="D99"/>
  <c r="E99"/>
  <c r="G99" s="1"/>
  <c r="A99"/>
  <c r="D98"/>
  <c r="A98"/>
  <c r="C94"/>
  <c r="D94"/>
  <c r="E94"/>
  <c r="G94" s="1"/>
  <c r="C91"/>
  <c r="D91"/>
  <c r="E91"/>
  <c r="G91" s="1"/>
  <c r="E89"/>
  <c r="G89" s="1"/>
  <c r="C89"/>
  <c r="D89"/>
  <c r="D88"/>
  <c r="A88"/>
  <c r="D87"/>
  <c r="A87"/>
  <c r="F117"/>
  <c r="F116" s="1"/>
  <c r="F40" i="4" s="1"/>
  <c r="F113" i="8"/>
  <c r="F112" s="1"/>
  <c r="F39" i="4" s="1"/>
  <c r="F111" i="8"/>
  <c r="F109" s="1"/>
  <c r="F106"/>
  <c r="F105"/>
  <c r="F103" s="1"/>
  <c r="F100"/>
  <c r="F94"/>
  <c r="F36" i="4" s="1"/>
  <c r="G92" i="8"/>
  <c r="D92"/>
  <c r="F92"/>
  <c r="F91" s="1"/>
  <c r="F35" i="4" s="1"/>
  <c r="G40"/>
  <c r="G39"/>
  <c r="G38"/>
  <c r="G36"/>
  <c r="G35"/>
  <c r="G34"/>
  <c r="F55" i="8"/>
  <c r="F86" s="1"/>
  <c r="F85" s="1"/>
  <c r="F30" i="4" s="1"/>
  <c r="F83" i="8"/>
  <c r="F82" s="1"/>
  <c r="F79"/>
  <c r="F78" s="1"/>
  <c r="F77"/>
  <c r="F71"/>
  <c r="F60"/>
  <c r="E58"/>
  <c r="G58"/>
  <c r="D58"/>
  <c r="F99" l="1"/>
  <c r="F38" i="4" s="1"/>
  <c r="F89" i="8"/>
  <c r="F34" i="4" s="1"/>
  <c r="F58" i="8"/>
  <c r="F57" s="1"/>
  <c r="F24" i="4" s="1"/>
  <c r="F23"/>
  <c r="F27"/>
  <c r="F28"/>
  <c r="C82" i="8"/>
  <c r="D82"/>
  <c r="E82"/>
  <c r="G82" s="1"/>
  <c r="A82"/>
  <c r="C78"/>
  <c r="D78"/>
  <c r="E78"/>
  <c r="G78" s="1"/>
  <c r="A78"/>
  <c r="C60"/>
  <c r="D60"/>
  <c r="E60"/>
  <c r="G60" s="1"/>
  <c r="G28" i="4"/>
  <c r="G27"/>
  <c r="C57" i="8"/>
  <c r="D57"/>
  <c r="E57"/>
  <c r="G57" s="1"/>
  <c r="E55"/>
  <c r="G55" s="1"/>
  <c r="C55"/>
  <c r="D55"/>
  <c r="B23" i="4"/>
  <c r="B24" s="1"/>
  <c r="B26" s="1"/>
  <c r="B27" s="1"/>
  <c r="G23"/>
  <c r="G24"/>
  <c r="F33" l="1"/>
  <c r="B28"/>
  <c r="B78" i="8"/>
  <c r="B55"/>
  <c r="B60"/>
  <c r="B57"/>
  <c r="B33" i="4" l="1"/>
  <c r="B30"/>
  <c r="B85" i="8" s="1"/>
  <c r="B82"/>
  <c r="B34" i="4"/>
  <c r="B35" l="1"/>
  <c r="B91" i="8" s="1"/>
  <c r="B89"/>
  <c r="D163"/>
  <c r="D162"/>
  <c r="D161"/>
  <c r="D160"/>
  <c r="B38" i="4" l="1"/>
  <c r="B99" i="8" s="1"/>
  <c r="B36" i="4"/>
  <c r="B94" i="8" s="1"/>
  <c r="F75"/>
  <c r="F69"/>
  <c r="F66"/>
  <c r="B39" i="4" l="1"/>
  <c r="B40"/>
  <c r="B42" s="1"/>
  <c r="B119" i="8" s="1"/>
  <c r="B112"/>
  <c r="A65"/>
  <c r="B65"/>
  <c r="C65"/>
  <c r="D65"/>
  <c r="E65"/>
  <c r="G65" s="1"/>
  <c r="D64"/>
  <c r="A64"/>
  <c r="B116" l="1"/>
  <c r="B123"/>
  <c r="F72"/>
  <c r="F65" s="1"/>
  <c r="F26" i="4" s="1"/>
  <c r="D15" i="8"/>
  <c r="A15"/>
  <c r="F12"/>
  <c r="F14" i="4" s="1"/>
  <c r="B12" i="8"/>
  <c r="C12"/>
  <c r="D12"/>
  <c r="E12"/>
  <c r="A12"/>
  <c r="D11"/>
  <c r="A11"/>
  <c r="A10"/>
  <c r="G14" i="4"/>
  <c r="G12" i="8" s="1"/>
  <c r="G26" i="4"/>
  <c r="B127" i="8" l="1"/>
  <c r="B125"/>
  <c r="D12" i="4"/>
  <c r="D10" i="8" s="1"/>
  <c r="B8" i="4"/>
  <c r="I42" l="1"/>
  <c r="J42" s="1"/>
  <c r="J41" s="1"/>
  <c r="I21"/>
  <c r="J21" s="1"/>
  <c r="I30"/>
  <c r="J30" s="1"/>
  <c r="J29" s="1"/>
  <c r="B131" i="8"/>
  <c r="I17" i="4"/>
  <c r="J17" s="1"/>
  <c r="I18"/>
  <c r="J18" s="1"/>
  <c r="I19"/>
  <c r="J19" s="1"/>
  <c r="I33"/>
  <c r="J33" s="1"/>
  <c r="I22"/>
  <c r="J22" s="1"/>
  <c r="I34"/>
  <c r="J34" s="1"/>
  <c r="I40"/>
  <c r="J40" s="1"/>
  <c r="I38"/>
  <c r="J38" s="1"/>
  <c r="I35"/>
  <c r="J35" s="1"/>
  <c r="I39"/>
  <c r="J39" s="1"/>
  <c r="I36"/>
  <c r="J36" s="1"/>
  <c r="I27"/>
  <c r="J27" s="1"/>
  <c r="I28"/>
  <c r="J28" s="1"/>
  <c r="I23"/>
  <c r="J23" s="1"/>
  <c r="I24"/>
  <c r="J24" s="1"/>
  <c r="I14"/>
  <c r="J14" s="1"/>
  <c r="J13" s="1"/>
  <c r="I26"/>
  <c r="J26" s="1"/>
  <c r="B144" i="8" l="1"/>
  <c r="J20" i="4"/>
  <c r="J16"/>
  <c r="J32"/>
  <c r="J37"/>
  <c r="J25"/>
  <c r="B8" i="8"/>
  <c r="B7"/>
  <c r="D155"/>
  <c r="E30" i="10"/>
  <c r="F17"/>
  <c r="F22" s="1"/>
  <c r="J31" i="4" l="1"/>
  <c r="B148" i="8"/>
  <c r="J15" i="4"/>
  <c r="J12" s="1"/>
  <c r="J44" l="1"/>
  <c r="G11" l="1"/>
</calcChain>
</file>

<file path=xl/sharedStrings.xml><?xml version="1.0" encoding="utf-8"?>
<sst xmlns="http://schemas.openxmlformats.org/spreadsheetml/2006/main" count="362" uniqueCount="181">
  <si>
    <t>ITEM</t>
  </si>
  <si>
    <t>FONTE</t>
  </si>
  <si>
    <t>CÓDIGO</t>
  </si>
  <si>
    <t>Especificações dos serviços</t>
  </si>
  <si>
    <t>Unidade</t>
  </si>
  <si>
    <t>Custo Unitário</t>
  </si>
  <si>
    <t xml:space="preserve">TOTAL GERAL   </t>
  </si>
  <si>
    <t>PREFEITURA MUNICIPAL DE BARRA DO TURVO</t>
  </si>
  <si>
    <t>AV. 21 DE MARÇO, 304, CENTRO, BARRA DO TURVO / SP - CEP: 11955-000</t>
  </si>
  <si>
    <t>TEL.: (15) 3578-9444</t>
  </si>
  <si>
    <t>SECRETARIA MUNICIPAL DE OBRAS E SERVIÇOS</t>
  </si>
  <si>
    <t>MEMÓRIA DE CÁLCULO</t>
  </si>
  <si>
    <t>UNIDADE</t>
  </si>
  <si>
    <t>1.1</t>
  </si>
  <si>
    <t>1.2</t>
  </si>
  <si>
    <t>unid</t>
  </si>
  <si>
    <t>QUANT.</t>
  </si>
  <si>
    <t>ITENS</t>
  </si>
  <si>
    <t>DESCRIÇÃO</t>
  </si>
  <si>
    <t>%</t>
  </si>
  <si>
    <t>AC</t>
  </si>
  <si>
    <t>Administraçao Central</t>
  </si>
  <si>
    <t>S</t>
  </si>
  <si>
    <t>Seguros</t>
  </si>
  <si>
    <t xml:space="preserve">R </t>
  </si>
  <si>
    <t>Riscos</t>
  </si>
  <si>
    <t>G</t>
  </si>
  <si>
    <t>Garantias</t>
  </si>
  <si>
    <t>DF</t>
  </si>
  <si>
    <t>Despesas Financeiras</t>
  </si>
  <si>
    <t>L</t>
  </si>
  <si>
    <t>Lucro/Remuneração</t>
  </si>
  <si>
    <t>l</t>
  </si>
  <si>
    <t>Impostos/tributos</t>
  </si>
  <si>
    <t>PIS</t>
  </si>
  <si>
    <t>COFINS</t>
  </si>
  <si>
    <t>ISS</t>
  </si>
  <si>
    <t>Contribuição Previdenciaria</t>
  </si>
  <si>
    <t>Taxa do BDI  (%)</t>
  </si>
  <si>
    <t>Fórmula para o cálculo do BDI</t>
  </si>
  <si>
    <t>BDI =</t>
  </si>
  <si>
    <t>(1 + AC + S + R + G) x (1 + DF) x (1 + L)</t>
  </si>
  <si>
    <t>(1 - I)</t>
  </si>
  <si>
    <t>CREA-SP: 5070397010</t>
  </si>
  <si>
    <t>PLANILHA ORÇAMENTÁRIA</t>
  </si>
  <si>
    <t xml:space="preserve">OBJETO : </t>
  </si>
  <si>
    <t>BDI:</t>
  </si>
  <si>
    <t xml:space="preserve">Barra do Turvo/SP, </t>
  </si>
  <si>
    <t xml:space="preserve">Barra do turvo/SP, </t>
  </si>
  <si>
    <t>e-mail: obras@barradoturvo.sp.gov.br</t>
  </si>
  <si>
    <t xml:space="preserve">DEMONSTRATIVO DE COMPOSIÇÃO DO BDI (acórdão 2622/2013-TCU-Plenário) </t>
  </si>
  <si>
    <t>COMPOSIÇÃO DO BDI (acórdão 2622/2013-TCU-Plenário)</t>
  </si>
  <si>
    <t xml:space="preserve">Declaramos sob pena da Lei que a alternativa adotada pela Prefeitura do Municipio de Barra do Turvo é SEM Desoneração e que esta é a mais vantajosa para a Administração Pública. </t>
  </si>
  <si>
    <t>Responsável técnico</t>
  </si>
  <si>
    <t>Engenheiro Civil</t>
  </si>
  <si>
    <t>Objeto:</t>
  </si>
  <si>
    <t>Local:</t>
  </si>
  <si>
    <t>DESCRIÇÃO DO SERVIÇO</t>
  </si>
  <si>
    <t>02.08.020</t>
  </si>
  <si>
    <t>Placa de identificação para obra</t>
  </si>
  <si>
    <t>M2</t>
  </si>
  <si>
    <t>1.1.1</t>
  </si>
  <si>
    <t>M3</t>
  </si>
  <si>
    <t>1.2.1</t>
  </si>
  <si>
    <t>1.2.2</t>
  </si>
  <si>
    <t>UN</t>
  </si>
  <si>
    <t>1.2.1.1</t>
  </si>
  <si>
    <t>1.2.1.2</t>
  </si>
  <si>
    <t>1.2.1.3</t>
  </si>
  <si>
    <t>1.2.2.1</t>
  </si>
  <si>
    <t>54.03.230</t>
  </si>
  <si>
    <t>Imprimação betuminosa ligante</t>
  </si>
  <si>
    <t>54.03.210</t>
  </si>
  <si>
    <t>Camada de rolamento em concreto betuminoso usinado quente - CBUQ</t>
  </si>
  <si>
    <t>Sinalização viária</t>
  </si>
  <si>
    <t>70.03.010</t>
  </si>
  <si>
    <t>Placa para sinalização viária em alumínio composto, totalmente refletiva com película IA/IA - área até 2,0 m²</t>
  </si>
  <si>
    <t>70.04.001</t>
  </si>
  <si>
    <t>Coluna simples (PP), diâmetro de 2 1/2" e comprimento de 3,6 m</t>
  </si>
  <si>
    <t>Largura placa</t>
  </si>
  <si>
    <t>Altura placa</t>
  </si>
  <si>
    <t>m</t>
  </si>
  <si>
    <t>m2</t>
  </si>
  <si>
    <t>Nº de lombadas na rua</t>
  </si>
  <si>
    <t>Faixa de travessia de pedestre</t>
  </si>
  <si>
    <t>Área para pintura de 1 faixa</t>
  </si>
  <si>
    <t>nº de faixas</t>
  </si>
  <si>
    <t>Lombada</t>
  </si>
  <si>
    <t>Área para pintura de 1 lombada</t>
  </si>
  <si>
    <t>Linha de bordo</t>
  </si>
  <si>
    <t>Largura da linha</t>
  </si>
  <si>
    <t>Quant.</t>
  </si>
  <si>
    <t>Item</t>
  </si>
  <si>
    <t>Fonte</t>
  </si>
  <si>
    <t>Código</t>
  </si>
  <si>
    <t>70.02.014</t>
  </si>
  <si>
    <t>Sinalização horizontal em massa termoplástica à quente por aspersão, espessura de 1,5 mm, para faixas</t>
  </si>
  <si>
    <t>1.2.2.2</t>
  </si>
  <si>
    <t>1.2.2.3</t>
  </si>
  <si>
    <t>área de recape (área de hachura obtida pelo autocad)</t>
  </si>
  <si>
    <t>espessura recape</t>
  </si>
  <si>
    <t>largura lombada</t>
  </si>
  <si>
    <t>comprimento lombada</t>
  </si>
  <si>
    <t>nº de lombadas</t>
  </si>
  <si>
    <t>Comprimento linha de bordo</t>
  </si>
  <si>
    <t>Linha dupla contínua</t>
  </si>
  <si>
    <t>Comprimento linha dupla contínua</t>
  </si>
  <si>
    <t>A-18</t>
  </si>
  <si>
    <t>área da placa</t>
  </si>
  <si>
    <t>nº de placas</t>
  </si>
  <si>
    <t>1.3</t>
  </si>
  <si>
    <t>1.3.1</t>
  </si>
  <si>
    <t>1.3.2</t>
  </si>
  <si>
    <t>1.3.1.1</t>
  </si>
  <si>
    <t>1.3.1.2</t>
  </si>
  <si>
    <t>1.3.1.3</t>
  </si>
  <si>
    <t>1.3.2.1</t>
  </si>
  <si>
    <t>1.3.2.2</t>
  </si>
  <si>
    <t>1.3.2.3</t>
  </si>
  <si>
    <t>Recape asfáltico</t>
  </si>
  <si>
    <t>Recapeamento Avenida Rio Pardo</t>
  </si>
  <si>
    <t>03.07.050</t>
  </si>
  <si>
    <t>Fresagem de pavimento asfáltico com espessura até 5 cm, inclusive carregamento, transporte até 1 quilômetro e descarregamento</t>
  </si>
  <si>
    <t>Avenidas José Dias Batista e Rio Pardo</t>
  </si>
  <si>
    <t>Recapeamento Avenida José Dias Batista</t>
  </si>
  <si>
    <t>1.3.1.4</t>
  </si>
  <si>
    <t>Microdrenagem</t>
  </si>
  <si>
    <t>03.01.260</t>
  </si>
  <si>
    <t>Demolição mecanizada de sarjeta ou sarjetão, inclusive fragmentação, carregamento, transporte até 1 quilômetro e descarregamento</t>
  </si>
  <si>
    <t>54.06.160</t>
  </si>
  <si>
    <t>Sarjeta ou sarjetão moldado no local, tipo PMSP em concreto com fck 20 MPa</t>
  </si>
  <si>
    <t>10.02.020</t>
  </si>
  <si>
    <t>Armadura em tela soldada de aço</t>
  </si>
  <si>
    <t>KG</t>
  </si>
  <si>
    <t>largura sarjetão</t>
  </si>
  <si>
    <t>comprimento sarjetão</t>
  </si>
  <si>
    <t>espessura sarjetão</t>
  </si>
  <si>
    <t>1.2.2.4</t>
  </si>
  <si>
    <t>1.2.3</t>
  </si>
  <si>
    <t>1.2.3.1</t>
  </si>
  <si>
    <t>1.2.3.2</t>
  </si>
  <si>
    <t>1.2.3.3</t>
  </si>
  <si>
    <t>barras longitudinais</t>
  </si>
  <si>
    <t>comp</t>
  </si>
  <si>
    <t>nº de barras</t>
  </si>
  <si>
    <t>barras transversais</t>
  </si>
  <si>
    <t>comp de aço na malha</t>
  </si>
  <si>
    <t>massa específica barra 6,3mm</t>
  </si>
  <si>
    <t>kg/m</t>
  </si>
  <si>
    <t>volume sarjeta</t>
  </si>
  <si>
    <t>m3</t>
  </si>
  <si>
    <t>R-1</t>
  </si>
  <si>
    <t>54.01.210</t>
  </si>
  <si>
    <t>Base de brita graduada</t>
  </si>
  <si>
    <t>Comprimento área de BGS</t>
  </si>
  <si>
    <t>Largura área de BGS</t>
  </si>
  <si>
    <t>Espessura BGS</t>
  </si>
  <si>
    <t>Sarjetão 10,40 m</t>
  </si>
  <si>
    <t>Sarjetão 15,50 m</t>
  </si>
  <si>
    <t>Sarjetão 10,40</t>
  </si>
  <si>
    <t>Sarjetão 15,50</t>
  </si>
  <si>
    <t>kg</t>
  </si>
  <si>
    <t>área de BSG (não receberá fresagem)</t>
  </si>
  <si>
    <t>RECAPEAMENTO ASFÁLTICO EM TRECHOS DAS AVENIDAS JOSÉ DIAS BATISTA E RIO PARDO</t>
  </si>
  <si>
    <t>Placa de obra</t>
  </si>
  <si>
    <t>ART: 28027230220821115</t>
  </si>
  <si>
    <t>1.2.4</t>
  </si>
  <si>
    <t>1.2.4.1</t>
  </si>
  <si>
    <t>REFERÊNCIA: BOLETIM CDHU 186 - SEM DESONERAÇÃO</t>
  </si>
  <si>
    <t>CDHU-186</t>
  </si>
  <si>
    <t>01.20.280</t>
  </si>
  <si>
    <t>Levantamento planimétrico de área pavimentada para veículo e pedestre</t>
  </si>
  <si>
    <t>Preço Total</t>
  </si>
  <si>
    <t>Preço Unitário</t>
  </si>
  <si>
    <t>Serviços complementares</t>
  </si>
  <si>
    <t>1.3.3</t>
  </si>
  <si>
    <t>1.3.3.1</t>
  </si>
  <si>
    <t>70.01.021</t>
  </si>
  <si>
    <t>Eng. Civil Daniel Francisco</t>
  </si>
  <si>
    <t>Ondulação transversal em massa asfáltica - lombada tipo B</t>
  </si>
  <si>
    <t>LOCAL/DATA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</si>
</sst>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F800]dddd\,\ mmmm\ dd\,\ yyyy"/>
    <numFmt numFmtId="165" formatCode="#,##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3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08">
    <xf numFmtId="0" fontId="0" fillId="0" borderId="0" xfId="0"/>
    <xf numFmtId="0" fontId="0" fillId="0" borderId="6" xfId="0" applyBorder="1"/>
    <xf numFmtId="0" fontId="4" fillId="0" borderId="0" xfId="0" applyFont="1"/>
    <xf numFmtId="10" fontId="4" fillId="0" borderId="0" xfId="0" applyNumberFormat="1" applyFont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justify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/>
    <xf numFmtId="0" fontId="10" fillId="0" borderId="0" xfId="0" applyFont="1" applyBorder="1" applyAlignment="1">
      <alignment horizontal="center" vertical="top"/>
    </xf>
    <xf numFmtId="0" fontId="4" fillId="0" borderId="6" xfId="0" applyFont="1" applyBorder="1"/>
    <xf numFmtId="0" fontId="11" fillId="0" borderId="0" xfId="0" applyFont="1" applyAlignment="1">
      <alignment horizontal="center"/>
    </xf>
    <xf numFmtId="0" fontId="0" fillId="0" borderId="0" xfId="0"/>
    <xf numFmtId="0" fontId="13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5" fillId="0" borderId="0" xfId="0" applyFont="1"/>
    <xf numFmtId="0" fontId="13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10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7" fillId="0" borderId="1" xfId="0" applyFont="1" applyBorder="1"/>
    <xf numFmtId="10" fontId="8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justify" wrapText="1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6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3" fillId="0" borderId="0" xfId="0" applyFont="1"/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13" fillId="0" borderId="0" xfId="0" applyFont="1" applyAlignment="1">
      <alignment horizontal="right"/>
    </xf>
    <xf numFmtId="0" fontId="13" fillId="0" borderId="6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18" fillId="3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" fontId="4" fillId="0" borderId="0" xfId="0" applyNumberFormat="1" applyFont="1"/>
    <xf numFmtId="4" fontId="4" fillId="0" borderId="1" xfId="0" applyNumberFormat="1" applyFont="1" applyBorder="1"/>
    <xf numFmtId="0" fontId="21" fillId="0" borderId="0" xfId="0" applyFont="1"/>
    <xf numFmtId="0" fontId="17" fillId="5" borderId="11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left" vertical="center"/>
    </xf>
    <xf numFmtId="10" fontId="17" fillId="5" borderId="1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44" fontId="21" fillId="3" borderId="1" xfId="0" applyNumberFormat="1" applyFont="1" applyFill="1" applyBorder="1" applyAlignment="1">
      <alignment horizontal="center" vertical="center"/>
    </xf>
    <xf numFmtId="44" fontId="21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44" fontId="21" fillId="2" borderId="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horizontal="center" vertical="center"/>
    </xf>
    <xf numFmtId="44" fontId="21" fillId="0" borderId="11" xfId="0" applyNumberFormat="1" applyFont="1" applyBorder="1" applyAlignment="1">
      <alignment horizontal="center" vertical="center"/>
    </xf>
    <xf numFmtId="44" fontId="21" fillId="0" borderId="12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4" fontId="17" fillId="2" borderId="11" xfId="0" applyNumberFormat="1" applyFont="1" applyFill="1" applyBorder="1" applyAlignment="1">
      <alignment horizontal="center" vertical="center"/>
    </xf>
    <xf numFmtId="4" fontId="21" fillId="0" borderId="0" xfId="0" applyNumberFormat="1" applyFont="1"/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4" fontId="21" fillId="0" borderId="1" xfId="2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vertical="center"/>
    </xf>
    <xf numFmtId="0" fontId="4" fillId="6" borderId="1" xfId="0" applyFont="1" applyFill="1" applyBorder="1"/>
    <xf numFmtId="0" fontId="18" fillId="6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4" fontId="4" fillId="0" borderId="3" xfId="0" applyNumberFormat="1" applyFont="1" applyBorder="1"/>
    <xf numFmtId="4" fontId="4" fillId="0" borderId="6" xfId="0" applyNumberFormat="1" applyFont="1" applyBorder="1"/>
    <xf numFmtId="4" fontId="18" fillId="6" borderId="1" xfId="0" applyNumberFormat="1" applyFont="1" applyFill="1" applyBorder="1" applyAlignment="1">
      <alignment horizontal="right" vertical="center"/>
    </xf>
    <xf numFmtId="4" fontId="18" fillId="3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/>
    <xf numFmtId="4" fontId="13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18" fillId="6" borderId="1" xfId="0" applyFont="1" applyFill="1" applyBorder="1" applyAlignment="1">
      <alignment vertical="center" wrapText="1"/>
    </xf>
    <xf numFmtId="165" fontId="4" fillId="0" borderId="0" xfId="0" applyNumberFormat="1" applyFont="1"/>
    <xf numFmtId="0" fontId="24" fillId="2" borderId="12" xfId="0" applyFont="1" applyFill="1" applyBorder="1" applyAlignment="1">
      <alignment horizontal="right" vertical="center"/>
    </xf>
    <xf numFmtId="44" fontId="24" fillId="2" borderId="1" xfId="0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left" vertical="center" wrapText="1"/>
    </xf>
    <xf numFmtId="10" fontId="17" fillId="5" borderId="11" xfId="0" applyNumberFormat="1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" fontId="0" fillId="0" borderId="0" xfId="0" applyNumberFormat="1"/>
    <xf numFmtId="4" fontId="4" fillId="0" borderId="14" xfId="0" applyNumberFormat="1" applyFont="1" applyBorder="1"/>
    <xf numFmtId="0" fontId="4" fillId="0" borderId="14" xfId="0" applyFont="1" applyBorder="1"/>
    <xf numFmtId="0" fontId="4" fillId="0" borderId="1" xfId="0" applyFont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4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7" borderId="10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left" vertical="center" wrapText="1"/>
    </xf>
    <xf numFmtId="0" fontId="13" fillId="7" borderId="11" xfId="0" applyFont="1" applyFill="1" applyBorder="1"/>
    <xf numFmtId="4" fontId="13" fillId="7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wrapText="1"/>
      <protection locked="0"/>
    </xf>
    <xf numFmtId="4" fontId="26" fillId="0" borderId="0" xfId="0" applyNumberFormat="1" applyFont="1" applyAlignment="1" applyProtection="1">
      <alignment horizontal="right"/>
      <protection locked="0"/>
    </xf>
    <xf numFmtId="4" fontId="21" fillId="0" borderId="0" xfId="0" applyNumberFormat="1" applyFont="1" applyAlignment="1" applyProtection="1">
      <alignment horizontal="right"/>
      <protection locked="0"/>
    </xf>
    <xf numFmtId="164" fontId="21" fillId="0" borderId="0" xfId="0" applyNumberFormat="1" applyFont="1" applyAlignment="1" applyProtection="1">
      <alignment horizontal="left" wrapText="1"/>
      <protection locked="0"/>
    </xf>
    <xf numFmtId="4" fontId="21" fillId="0" borderId="0" xfId="0" applyNumberFormat="1" applyFont="1" applyProtection="1">
      <protection locked="0"/>
    </xf>
    <xf numFmtId="0" fontId="21" fillId="0" borderId="2" xfId="0" applyFont="1" applyBorder="1" applyProtection="1">
      <protection locked="0"/>
    </xf>
    <xf numFmtId="0" fontId="21" fillId="0" borderId="3" xfId="0" applyFont="1" applyBorder="1" applyAlignment="1" applyProtection="1">
      <alignment wrapText="1"/>
      <protection locked="0"/>
    </xf>
    <xf numFmtId="0" fontId="21" fillId="0" borderId="3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1" fillId="0" borderId="0" xfId="0" applyFont="1" applyBorder="1" applyProtection="1">
      <protection locked="0"/>
    </xf>
    <xf numFmtId="0" fontId="21" fillId="0" borderId="5" xfId="0" applyFont="1" applyBorder="1" applyProtection="1">
      <protection locked="0"/>
    </xf>
    <xf numFmtId="0" fontId="21" fillId="0" borderId="6" xfId="0" applyFont="1" applyBorder="1" applyAlignment="1" applyProtection="1">
      <alignment wrapText="1"/>
      <protection locked="0"/>
    </xf>
    <xf numFmtId="0" fontId="21" fillId="0" borderId="6" xfId="0" applyFont="1" applyBorder="1" applyProtection="1">
      <protection locked="0"/>
    </xf>
    <xf numFmtId="44" fontId="21" fillId="0" borderId="1" xfId="2" applyFont="1" applyFill="1" applyBorder="1" applyAlignment="1" applyProtection="1">
      <alignment horizontal="center" vertical="center"/>
      <protection locked="0"/>
    </xf>
    <xf numFmtId="44" fontId="21" fillId="3" borderId="1" xfId="0" applyNumberFormat="1" applyFont="1" applyFill="1" applyBorder="1" applyAlignment="1" applyProtection="1">
      <alignment horizontal="center" vertical="center"/>
      <protection locked="0"/>
    </xf>
    <xf numFmtId="4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/>
    <xf numFmtId="10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3" fillId="0" borderId="0" xfId="0" applyNumberFormat="1" applyFont="1" applyAlignment="1">
      <alignment horizontal="left" wrapText="1"/>
    </xf>
    <xf numFmtId="0" fontId="17" fillId="4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" fontId="23" fillId="0" borderId="0" xfId="0" applyNumberFormat="1" applyFont="1" applyAlignment="1" applyProtection="1">
      <alignment horizontal="center"/>
      <protection locked="0"/>
    </xf>
    <xf numFmtId="164" fontId="21" fillId="0" borderId="0" xfId="0" applyNumberFormat="1" applyFont="1" applyAlignment="1" applyProtection="1">
      <alignment horizontal="left" wrapText="1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wrapText="1"/>
      <protection locked="0"/>
    </xf>
    <xf numFmtId="0" fontId="21" fillId="0" borderId="4" xfId="0" applyFont="1" applyBorder="1" applyAlignment="1" applyProtection="1">
      <alignment horizontal="center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1" fillId="0" borderId="9" xfId="0" applyFont="1" applyBorder="1" applyAlignment="1" applyProtection="1">
      <alignment horizontal="center" wrapText="1"/>
      <protection locked="0"/>
    </xf>
    <xf numFmtId="0" fontId="21" fillId="0" borderId="6" xfId="0" applyFont="1" applyBorder="1" applyAlignment="1" applyProtection="1">
      <alignment horizontal="center" wrapText="1"/>
      <protection locked="0"/>
    </xf>
    <xf numFmtId="0" fontId="21" fillId="0" borderId="7" xfId="0" applyFont="1" applyBorder="1" applyAlignment="1" applyProtection="1">
      <alignment horizontal="center" wrapText="1"/>
      <protection locked="0"/>
    </xf>
  </cellXfs>
  <cellStyles count="5">
    <cellStyle name="Moeda" xfId="2" builtinId="4"/>
    <cellStyle name="Normal" xfId="0" builtinId="0"/>
    <cellStyle name="Normal 2" xfId="4"/>
    <cellStyle name="Normal 3" xfId="3"/>
    <cellStyle name="Vírgul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209840</xdr:colOff>
      <xdr:row>0</xdr:row>
      <xdr:rowOff>77933</xdr:rowOff>
    </xdr:from>
    <xdr:to>
      <xdr:col>2</xdr:col>
      <xdr:colOff>684067</xdr:colOff>
      <xdr:row>4</xdr:row>
      <xdr:rowOff>43297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8397DA87-78D1-404E-8DF4-812687CE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690" y="77933"/>
          <a:ext cx="902852" cy="79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32845</xdr:colOff>
      <xdr:row>0</xdr:row>
      <xdr:rowOff>58391</xdr:rowOff>
    </xdr:from>
    <xdr:to>
      <xdr:col>1</xdr:col>
      <xdr:colOff>527539</xdr:colOff>
      <xdr:row>4</xdr:row>
      <xdr:rowOff>144117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8397DA87-78D1-404E-8DF4-812687CE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45" y="58391"/>
          <a:ext cx="941636" cy="913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opLeftCell="A28" zoomScale="130" zoomScaleNormal="130" workbookViewId="0">
      <selection activeCell="E38" sqref="E38"/>
    </sheetView>
  </sheetViews>
  <sheetFormatPr defaultRowHeight="15"/>
  <cols>
    <col min="1" max="1" width="4.85546875" style="13" customWidth="1"/>
    <col min="2" max="2" width="6.42578125" style="2" customWidth="1"/>
    <col min="3" max="3" width="12.42578125" style="2" customWidth="1"/>
    <col min="4" max="4" width="3.42578125" style="2" hidden="1" customWidth="1"/>
    <col min="5" max="5" width="50" style="2" customWidth="1"/>
    <col min="6" max="6" width="26.5703125" style="2" customWidth="1"/>
    <col min="7" max="16384" width="9.140625" style="13"/>
  </cols>
  <sheetData>
    <row r="1" spans="2:6" ht="20.25">
      <c r="B1" s="176"/>
      <c r="C1" s="176"/>
      <c r="D1" s="179" t="s">
        <v>7</v>
      </c>
      <c r="E1" s="179"/>
      <c r="F1" s="179"/>
    </row>
    <row r="2" spans="2:6">
      <c r="B2" s="176"/>
      <c r="C2" s="176"/>
      <c r="D2" s="180" t="s">
        <v>8</v>
      </c>
      <c r="E2" s="180"/>
      <c r="F2" s="180"/>
    </row>
    <row r="3" spans="2:6">
      <c r="B3" s="176"/>
      <c r="C3" s="176"/>
      <c r="D3" s="180" t="s">
        <v>9</v>
      </c>
      <c r="E3" s="180"/>
      <c r="F3" s="180"/>
    </row>
    <row r="4" spans="2:6">
      <c r="B4" s="176"/>
      <c r="C4" s="176"/>
      <c r="D4" s="180" t="s">
        <v>10</v>
      </c>
      <c r="E4" s="180"/>
      <c r="F4" s="180"/>
    </row>
    <row r="5" spans="2:6">
      <c r="B5" s="176"/>
      <c r="C5" s="176"/>
      <c r="D5" s="181" t="s">
        <v>49</v>
      </c>
      <c r="E5" s="181"/>
      <c r="F5" s="181"/>
    </row>
    <row r="6" spans="2:6" ht="15.75">
      <c r="B6" s="178" t="s">
        <v>50</v>
      </c>
      <c r="C6" s="178"/>
      <c r="D6" s="178"/>
      <c r="E6" s="178"/>
      <c r="F6" s="178"/>
    </row>
    <row r="7" spans="2:6" s="17" customFormat="1" ht="12.75">
      <c r="B7" s="14" t="s">
        <v>55</v>
      </c>
      <c r="C7" s="32" t="s">
        <v>163</v>
      </c>
      <c r="D7" s="15"/>
      <c r="E7" s="15"/>
      <c r="F7" s="16"/>
    </row>
    <row r="8" spans="2:6" s="17" customFormat="1" ht="12.75">
      <c r="B8" s="18" t="s">
        <v>56</v>
      </c>
      <c r="C8" s="31" t="s">
        <v>123</v>
      </c>
      <c r="D8" s="19"/>
      <c r="E8" s="19"/>
      <c r="F8" s="20"/>
    </row>
    <row r="9" spans="2:6">
      <c r="B9" s="177" t="s">
        <v>51</v>
      </c>
      <c r="C9" s="177"/>
      <c r="D9" s="177"/>
      <c r="E9" s="177"/>
      <c r="F9" s="177"/>
    </row>
    <row r="10" spans="2:6">
      <c r="B10" s="175" t="s">
        <v>17</v>
      </c>
      <c r="C10" s="175"/>
      <c r="D10" s="175"/>
      <c r="E10" s="21" t="s">
        <v>18</v>
      </c>
      <c r="F10" s="21" t="s">
        <v>19</v>
      </c>
    </row>
    <row r="11" spans="2:6">
      <c r="B11" s="176" t="s">
        <v>20</v>
      </c>
      <c r="C11" s="176"/>
      <c r="D11" s="176"/>
      <c r="E11" s="22" t="s">
        <v>21</v>
      </c>
      <c r="F11" s="23">
        <v>4.0099999999999997E-2</v>
      </c>
    </row>
    <row r="12" spans="2:6">
      <c r="B12" s="176" t="s">
        <v>22</v>
      </c>
      <c r="C12" s="176"/>
      <c r="D12" s="176"/>
      <c r="E12" s="22" t="s">
        <v>23</v>
      </c>
      <c r="F12" s="23">
        <v>3.0000000000000001E-3</v>
      </c>
    </row>
    <row r="13" spans="2:6">
      <c r="B13" s="176" t="s">
        <v>24</v>
      </c>
      <c r="C13" s="176"/>
      <c r="D13" s="176"/>
      <c r="E13" s="22" t="s">
        <v>25</v>
      </c>
      <c r="F13" s="23">
        <v>5.5999999999999999E-3</v>
      </c>
    </row>
    <row r="14" spans="2:6">
      <c r="B14" s="176" t="s">
        <v>26</v>
      </c>
      <c r="C14" s="176"/>
      <c r="D14" s="176"/>
      <c r="E14" s="22" t="s">
        <v>27</v>
      </c>
      <c r="F14" s="23">
        <v>1E-3</v>
      </c>
    </row>
    <row r="15" spans="2:6">
      <c r="B15" s="176" t="s">
        <v>28</v>
      </c>
      <c r="C15" s="176"/>
      <c r="D15" s="176"/>
      <c r="E15" s="22" t="s">
        <v>29</v>
      </c>
      <c r="F15" s="23">
        <v>1.11E-2</v>
      </c>
    </row>
    <row r="16" spans="2:6">
      <c r="B16" s="176" t="s">
        <v>30</v>
      </c>
      <c r="C16" s="176"/>
      <c r="D16" s="176"/>
      <c r="E16" s="22" t="s">
        <v>31</v>
      </c>
      <c r="F16" s="23">
        <v>6.6400000000000001E-2</v>
      </c>
    </row>
    <row r="17" spans="2:7">
      <c r="B17" s="176" t="s">
        <v>32</v>
      </c>
      <c r="C17" s="176"/>
      <c r="D17" s="176"/>
      <c r="E17" s="22" t="s">
        <v>33</v>
      </c>
      <c r="F17" s="23">
        <f>F18+F19+F20+F21</f>
        <v>8.6499999999999994E-2</v>
      </c>
    </row>
    <row r="18" spans="2:7">
      <c r="B18" s="176"/>
      <c r="C18" s="176"/>
      <c r="D18" s="176"/>
      <c r="E18" s="24" t="s">
        <v>34</v>
      </c>
      <c r="F18" s="23">
        <v>6.4999999999999997E-3</v>
      </c>
    </row>
    <row r="19" spans="2:7">
      <c r="B19" s="176"/>
      <c r="C19" s="176"/>
      <c r="D19" s="176"/>
      <c r="E19" s="24" t="s">
        <v>35</v>
      </c>
      <c r="F19" s="23">
        <v>0.03</v>
      </c>
    </row>
    <row r="20" spans="2:7">
      <c r="B20" s="176"/>
      <c r="C20" s="176"/>
      <c r="D20" s="176"/>
      <c r="E20" s="24" t="s">
        <v>36</v>
      </c>
      <c r="F20" s="23">
        <v>0.05</v>
      </c>
    </row>
    <row r="21" spans="2:7">
      <c r="B21" s="176"/>
      <c r="C21" s="176"/>
      <c r="D21" s="176"/>
      <c r="E21" s="25" t="s">
        <v>37</v>
      </c>
      <c r="F21" s="23">
        <v>0</v>
      </c>
    </row>
    <row r="22" spans="2:7">
      <c r="B22" s="172" t="s">
        <v>38</v>
      </c>
      <c r="C22" s="172"/>
      <c r="D22" s="172"/>
      <c r="E22" s="172"/>
      <c r="F22" s="26">
        <f>ROUND((((1+F11+F12+F13+F14)*(1+F15)*(1+F16))/(1-F17))-1,4)</f>
        <v>0.23899999999999999</v>
      </c>
    </row>
    <row r="23" spans="2:7">
      <c r="F23" s="3"/>
    </row>
    <row r="24" spans="2:7" ht="42.75" customHeight="1">
      <c r="B24" s="173" t="s">
        <v>52</v>
      </c>
      <c r="C24" s="173"/>
      <c r="D24" s="173"/>
      <c r="E24" s="173"/>
      <c r="F24" s="173"/>
    </row>
    <row r="26" spans="2:7">
      <c r="B26" s="174" t="s">
        <v>39</v>
      </c>
      <c r="C26" s="174"/>
      <c r="D26" s="174"/>
      <c r="E26" s="174"/>
      <c r="F26" s="174"/>
    </row>
    <row r="27" spans="2:7" ht="18.75">
      <c r="B27" s="9"/>
      <c r="C27" s="4" t="s">
        <v>40</v>
      </c>
      <c r="D27" s="5"/>
      <c r="E27" s="6" t="s">
        <v>41</v>
      </c>
      <c r="F27" s="27">
        <v>-1</v>
      </c>
      <c r="G27" s="7"/>
    </row>
    <row r="28" spans="2:7" ht="45.75">
      <c r="B28" s="9"/>
      <c r="C28" s="8"/>
      <c r="D28" s="9"/>
      <c r="E28" s="10" t="s">
        <v>42</v>
      </c>
      <c r="F28" s="9"/>
    </row>
    <row r="30" spans="2:7">
      <c r="C30" s="28" t="s">
        <v>47</v>
      </c>
      <c r="E30" s="29">
        <f ca="1">TODAY()</f>
        <v>45016</v>
      </c>
    </row>
    <row r="31" spans="2:7">
      <c r="C31" s="28"/>
      <c r="E31" s="29"/>
    </row>
    <row r="32" spans="2:7">
      <c r="C32" s="28"/>
      <c r="E32" s="29"/>
    </row>
    <row r="33" spans="1:6">
      <c r="A33"/>
      <c r="B33"/>
      <c r="C33"/>
      <c r="F33"/>
    </row>
    <row r="34" spans="1:6">
      <c r="A34"/>
      <c r="B34"/>
      <c r="C34"/>
      <c r="E34" s="1"/>
      <c r="F34"/>
    </row>
    <row r="35" spans="1:6" ht="12.95" customHeight="1">
      <c r="A35"/>
      <c r="B35"/>
      <c r="C35"/>
      <c r="E35" s="12" t="s">
        <v>53</v>
      </c>
      <c r="F35"/>
    </row>
    <row r="36" spans="1:6" ht="12.95" customHeight="1">
      <c r="A36"/>
      <c r="B36"/>
      <c r="C36"/>
      <c r="E36" s="12" t="s">
        <v>178</v>
      </c>
      <c r="F36"/>
    </row>
    <row r="37" spans="1:6" ht="12.95" customHeight="1">
      <c r="A37"/>
      <c r="B37"/>
      <c r="C37"/>
      <c r="E37" s="12" t="s">
        <v>54</v>
      </c>
      <c r="F37"/>
    </row>
    <row r="38" spans="1:6" ht="12.95" customHeight="1">
      <c r="A38"/>
      <c r="B38"/>
      <c r="C38"/>
      <c r="E38" s="12" t="s">
        <v>43</v>
      </c>
      <c r="F38"/>
    </row>
    <row r="39" spans="1:6">
      <c r="A39"/>
      <c r="B39"/>
      <c r="C39"/>
    </row>
    <row r="40" spans="1:6">
      <c r="A40"/>
      <c r="B40"/>
      <c r="C40"/>
    </row>
  </sheetData>
  <sheetProtection sheet="1" objects="1" scenarios="1" selectLockedCells="1" selectUnlockedCells="1"/>
  <protectedRanges>
    <protectedRange sqref="F11:F16 F18:F21" name="Intervalo1_1"/>
  </protectedRanges>
  <mergeCells count="20">
    <mergeCell ref="B6:F6"/>
    <mergeCell ref="B1:C5"/>
    <mergeCell ref="D1:F1"/>
    <mergeCell ref="D2:F2"/>
    <mergeCell ref="D3:F3"/>
    <mergeCell ref="D4:F4"/>
    <mergeCell ref="D5:F5"/>
    <mergeCell ref="B9:F9"/>
    <mergeCell ref="B13:D13"/>
    <mergeCell ref="B14:D14"/>
    <mergeCell ref="B15:D15"/>
    <mergeCell ref="B16:D16"/>
    <mergeCell ref="B22:E22"/>
    <mergeCell ref="B24:F24"/>
    <mergeCell ref="B26:F26"/>
    <mergeCell ref="B10:D10"/>
    <mergeCell ref="B11:D11"/>
    <mergeCell ref="B12:D12"/>
    <mergeCell ref="B17:D17"/>
    <mergeCell ref="B18:D21"/>
  </mergeCells>
  <pageMargins left="0.511811024" right="0.511811024" top="0.78740157499999996" bottom="0.78740157499999996" header="0.31496062000000002" footer="0.31496062000000002"/>
  <pageSetup paperSize="9" scale="92" fitToHeight="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workbookViewId="0">
      <selection activeCell="D161" sqref="D161"/>
    </sheetView>
  </sheetViews>
  <sheetFormatPr defaultRowHeight="15"/>
  <cols>
    <col min="1" max="1" width="6.7109375" style="33" customWidth="1"/>
    <col min="2" max="2" width="7.28515625" style="33" customWidth="1"/>
    <col min="3" max="3" width="9.85546875" style="33" customWidth="1"/>
    <col min="4" max="4" width="48" style="33" customWidth="1"/>
    <col min="5" max="5" width="10.42578125" style="33" hidden="1" customWidth="1"/>
    <col min="6" max="6" width="10" style="107" bestFit="1" customWidth="1"/>
    <col min="7" max="7" width="9.7109375" style="33" customWidth="1"/>
    <col min="8" max="8" width="9.140625" customWidth="1"/>
  </cols>
  <sheetData>
    <row r="1" spans="1:7" ht="20.25">
      <c r="A1" s="184"/>
      <c r="B1" s="185"/>
      <c r="C1" s="190" t="s">
        <v>7</v>
      </c>
      <c r="D1" s="191"/>
      <c r="E1" s="191"/>
      <c r="F1" s="191"/>
      <c r="G1" s="192"/>
    </row>
    <row r="2" spans="1:7">
      <c r="A2" s="186"/>
      <c r="B2" s="187"/>
      <c r="C2" s="186" t="s">
        <v>8</v>
      </c>
      <c r="D2" s="174"/>
      <c r="E2" s="174"/>
      <c r="F2" s="174"/>
      <c r="G2" s="187"/>
    </row>
    <row r="3" spans="1:7">
      <c r="A3" s="186"/>
      <c r="B3" s="187"/>
      <c r="C3" s="186" t="s">
        <v>9</v>
      </c>
      <c r="D3" s="174"/>
      <c r="E3" s="174"/>
      <c r="F3" s="174"/>
      <c r="G3" s="187"/>
    </row>
    <row r="4" spans="1:7">
      <c r="A4" s="186"/>
      <c r="B4" s="187"/>
      <c r="C4" s="186" t="s">
        <v>10</v>
      </c>
      <c r="D4" s="174"/>
      <c r="E4" s="174"/>
      <c r="F4" s="174"/>
      <c r="G4" s="187"/>
    </row>
    <row r="5" spans="1:7">
      <c r="A5" s="188"/>
      <c r="B5" s="189"/>
      <c r="C5" s="193" t="s">
        <v>49</v>
      </c>
      <c r="D5" s="194"/>
      <c r="E5" s="194"/>
      <c r="F5" s="194"/>
      <c r="G5" s="195"/>
    </row>
    <row r="6" spans="1:7" ht="15.75">
      <c r="A6" s="183" t="s">
        <v>11</v>
      </c>
      <c r="B6" s="183"/>
      <c r="C6" s="183"/>
      <c r="D6" s="183"/>
      <c r="E6" s="183"/>
      <c r="F6" s="183"/>
      <c r="G6" s="183"/>
    </row>
    <row r="7" spans="1:7" ht="13.5" customHeight="1">
      <c r="A7" s="41" t="s">
        <v>55</v>
      </c>
      <c r="B7" s="42" t="str">
        <f>BDI!C7</f>
        <v>RECAPEAMENTO ASFÁLTICO EM TRECHOS DAS AVENIDAS JOSÉ DIAS BATISTA E RIO PARDO</v>
      </c>
      <c r="C7" s="42"/>
      <c r="D7" s="42"/>
      <c r="E7" s="42"/>
      <c r="F7" s="101"/>
      <c r="G7" s="43"/>
    </row>
    <row r="8" spans="1:7">
      <c r="A8" s="44" t="s">
        <v>56</v>
      </c>
      <c r="B8" s="11" t="str">
        <f>BDI!C8</f>
        <v>Avenidas José Dias Batista e Rio Pardo</v>
      </c>
      <c r="C8" s="11"/>
      <c r="D8" s="11"/>
      <c r="E8" s="11"/>
      <c r="F8" s="102"/>
      <c r="G8" s="45"/>
    </row>
    <row r="9" spans="1:7">
      <c r="A9" s="34" t="s">
        <v>0</v>
      </c>
      <c r="B9" s="34" t="s">
        <v>1</v>
      </c>
      <c r="C9" s="34" t="s">
        <v>2</v>
      </c>
      <c r="D9" s="35" t="s">
        <v>57</v>
      </c>
      <c r="E9" s="36"/>
      <c r="F9" s="37" t="s">
        <v>16</v>
      </c>
      <c r="G9" s="37" t="s">
        <v>12</v>
      </c>
    </row>
    <row r="10" spans="1:7" ht="25.5">
      <c r="A10" s="92">
        <f>PO!A12</f>
        <v>1</v>
      </c>
      <c r="B10" s="89"/>
      <c r="C10" s="89"/>
      <c r="D10" s="109" t="str">
        <f>PO!D12</f>
        <v>RECAPEAMENTO ASFÁLTICO EM TRECHOS DAS AVENIDAS JOSÉ DIAS BATISTA E RIO PARDO</v>
      </c>
      <c r="E10" s="90"/>
      <c r="F10" s="103"/>
      <c r="G10" s="91"/>
    </row>
    <row r="11" spans="1:7">
      <c r="A11" s="46" t="str">
        <f>PO!A13</f>
        <v>1.1</v>
      </c>
      <c r="B11" s="46"/>
      <c r="C11" s="46"/>
      <c r="D11" s="88" t="str">
        <f>PO!D13</f>
        <v>Placa de obra</v>
      </c>
      <c r="E11" s="46"/>
      <c r="F11" s="104"/>
      <c r="G11" s="88"/>
    </row>
    <row r="12" spans="1:7" ht="25.5">
      <c r="A12" s="98" t="str">
        <f>PO!A14</f>
        <v>1.1.1</v>
      </c>
      <c r="B12" s="94" t="str">
        <f>PO!B14</f>
        <v>CDHU-186</v>
      </c>
      <c r="C12" s="97" t="str">
        <f>PO!C14</f>
        <v>02.08.020</v>
      </c>
      <c r="D12" s="98" t="str">
        <f>PO!D14</f>
        <v>Placa de identificação para obra</v>
      </c>
      <c r="E12" s="93" t="str">
        <f>PO!E14</f>
        <v>M2</v>
      </c>
      <c r="F12" s="105">
        <f>ROUND(F13*F14,2)</f>
        <v>6</v>
      </c>
      <c r="G12" s="96" t="str">
        <f>PO!G14</f>
        <v>M2</v>
      </c>
    </row>
    <row r="13" spans="1:7">
      <c r="A13" s="2"/>
      <c r="B13" s="95"/>
      <c r="C13" s="2"/>
      <c r="D13" s="2" t="s">
        <v>79</v>
      </c>
      <c r="E13" s="2"/>
      <c r="F13" s="48">
        <v>4</v>
      </c>
      <c r="G13" s="2" t="s">
        <v>60</v>
      </c>
    </row>
    <row r="14" spans="1:7">
      <c r="A14" s="2"/>
      <c r="B14" s="95"/>
      <c r="C14" s="2"/>
      <c r="D14" s="2" t="s">
        <v>80</v>
      </c>
      <c r="E14" s="2"/>
      <c r="F14" s="48">
        <v>1.5</v>
      </c>
      <c r="G14" s="2" t="s">
        <v>60</v>
      </c>
    </row>
    <row r="15" spans="1:7">
      <c r="A15" s="46" t="str">
        <f>PO!A15</f>
        <v>1.2</v>
      </c>
      <c r="B15" s="46"/>
      <c r="C15" s="46"/>
      <c r="D15" s="88" t="str">
        <f>PO!D15</f>
        <v>Recapeamento Avenida José Dias Batista</v>
      </c>
      <c r="E15" s="46"/>
      <c r="F15" s="104"/>
      <c r="G15" s="88"/>
    </row>
    <row r="16" spans="1:7" s="13" customFormat="1">
      <c r="A16" s="47" t="str">
        <f>PO!A16</f>
        <v>1.2.1</v>
      </c>
      <c r="B16" s="38"/>
      <c r="C16" s="38"/>
      <c r="D16" s="38" t="str">
        <f>PO!D16</f>
        <v>Microdrenagem</v>
      </c>
      <c r="E16" s="38"/>
      <c r="F16" s="106"/>
      <c r="G16" s="38"/>
    </row>
    <row r="17" spans="1:7" s="13" customFormat="1" ht="38.25">
      <c r="A17" s="98" t="str">
        <f>PO!A17</f>
        <v>1.2.1.1</v>
      </c>
      <c r="B17" s="94" t="str">
        <f>PO!B17</f>
        <v>CDHU-186</v>
      </c>
      <c r="C17" s="97" t="str">
        <f>PO!C17</f>
        <v>03.01.260</v>
      </c>
      <c r="D17" s="99" t="str">
        <f>PO!D17</f>
        <v>Demolição mecanizada de sarjeta ou sarjetão, inclusive fragmentação, carregamento, transporte até 1 quilômetro e descarregamento</v>
      </c>
      <c r="E17" s="93" t="str">
        <f>PO!E17</f>
        <v>M3</v>
      </c>
      <c r="F17" s="105">
        <f>F18+F22</f>
        <v>2.59</v>
      </c>
      <c r="G17" s="96" t="str">
        <f>E17</f>
        <v>M3</v>
      </c>
    </row>
    <row r="18" spans="1:7" s="13" customFormat="1">
      <c r="A18" s="122"/>
      <c r="B18" s="123"/>
      <c r="C18" s="122" t="s">
        <v>159</v>
      </c>
      <c r="D18" s="135"/>
      <c r="E18" s="136"/>
      <c r="F18" s="105">
        <f>ROUND(F19*F20*F21,2)</f>
        <v>1.04</v>
      </c>
      <c r="G18" s="96" t="s">
        <v>150</v>
      </c>
    </row>
    <row r="19" spans="1:7" s="13" customFormat="1">
      <c r="A19" s="2"/>
      <c r="B19" s="2"/>
      <c r="C19" s="2"/>
      <c r="D19" s="100" t="s">
        <v>134</v>
      </c>
      <c r="E19" s="2"/>
      <c r="F19" s="48">
        <v>1</v>
      </c>
      <c r="G19" s="2" t="s">
        <v>81</v>
      </c>
    </row>
    <row r="20" spans="1:7" s="13" customFormat="1">
      <c r="A20" s="2"/>
      <c r="B20" s="2"/>
      <c r="C20" s="2"/>
      <c r="D20" s="100" t="s">
        <v>135</v>
      </c>
      <c r="E20" s="2"/>
      <c r="F20" s="48">
        <v>10.4</v>
      </c>
      <c r="G20" s="2" t="s">
        <v>81</v>
      </c>
    </row>
    <row r="21" spans="1:7" s="13" customFormat="1">
      <c r="A21" s="2"/>
      <c r="B21" s="2"/>
      <c r="C21" s="2"/>
      <c r="D21" s="100" t="s">
        <v>136</v>
      </c>
      <c r="E21" s="2"/>
      <c r="F21" s="48">
        <v>0.1</v>
      </c>
      <c r="G21" s="2" t="s">
        <v>81</v>
      </c>
    </row>
    <row r="22" spans="1:7" s="13" customFormat="1">
      <c r="A22" s="2"/>
      <c r="B22" s="2"/>
      <c r="C22" s="122" t="s">
        <v>160</v>
      </c>
      <c r="D22" s="135"/>
      <c r="E22" s="136"/>
      <c r="F22" s="105">
        <f>ROUND(F23*F24*F25,2)</f>
        <v>1.55</v>
      </c>
      <c r="G22" s="96" t="s">
        <v>150</v>
      </c>
    </row>
    <row r="23" spans="1:7" s="13" customFormat="1">
      <c r="A23" s="2"/>
      <c r="B23" s="2"/>
      <c r="C23" s="2"/>
      <c r="D23" s="100" t="s">
        <v>134</v>
      </c>
      <c r="E23" s="2"/>
      <c r="F23" s="48">
        <v>1</v>
      </c>
      <c r="G23" s="2" t="s">
        <v>81</v>
      </c>
    </row>
    <row r="24" spans="1:7" s="13" customFormat="1">
      <c r="A24" s="2"/>
      <c r="B24" s="2"/>
      <c r="C24" s="2"/>
      <c r="D24" s="100" t="s">
        <v>135</v>
      </c>
      <c r="E24" s="2"/>
      <c r="F24" s="48">
        <v>15.5</v>
      </c>
      <c r="G24" s="2" t="s">
        <v>81</v>
      </c>
    </row>
    <row r="25" spans="1:7" s="13" customFormat="1">
      <c r="A25" s="2"/>
      <c r="B25" s="2"/>
      <c r="C25" s="2"/>
      <c r="D25" s="100" t="s">
        <v>136</v>
      </c>
      <c r="E25" s="2"/>
      <c r="F25" s="48">
        <v>0.1</v>
      </c>
      <c r="G25" s="2" t="s">
        <v>81</v>
      </c>
    </row>
    <row r="26" spans="1:7" s="13" customFormat="1" ht="25.5">
      <c r="A26" s="127" t="str">
        <f>PO!A18</f>
        <v>1.2.1.2</v>
      </c>
      <c r="B26" s="128" t="str">
        <f>PO!B18</f>
        <v>CDHU-186</v>
      </c>
      <c r="C26" s="129" t="str">
        <f>PO!C18</f>
        <v>10.02.020</v>
      </c>
      <c r="D26" s="130" t="str">
        <f>PO!D18</f>
        <v>Armadura em tela soldada de aço</v>
      </c>
      <c r="E26" s="131" t="str">
        <f>PO!E18</f>
        <v>KG</v>
      </c>
      <c r="F26" s="132">
        <f>F27+F36</f>
        <v>129.5</v>
      </c>
      <c r="G26" s="133" t="str">
        <f>E26</f>
        <v>KG</v>
      </c>
    </row>
    <row r="27" spans="1:7" s="13" customFormat="1">
      <c r="A27" s="137" t="s">
        <v>157</v>
      </c>
      <c r="B27" s="138"/>
      <c r="C27" s="139"/>
      <c r="D27" s="140"/>
      <c r="E27" s="141"/>
      <c r="F27" s="142">
        <f>ROUND(F28*F35,2)</f>
        <v>52</v>
      </c>
      <c r="G27" s="143" t="s">
        <v>161</v>
      </c>
    </row>
    <row r="28" spans="1:7" s="13" customFormat="1">
      <c r="A28" s="2"/>
      <c r="B28" s="120" t="s">
        <v>146</v>
      </c>
      <c r="C28" s="120"/>
      <c r="D28" s="134"/>
      <c r="E28" s="120"/>
      <c r="F28" s="119">
        <f>F29+F32</f>
        <v>208</v>
      </c>
      <c r="G28" s="120" t="s">
        <v>81</v>
      </c>
    </row>
    <row r="29" spans="1:7" s="13" customFormat="1">
      <c r="A29" s="2"/>
      <c r="B29" s="2"/>
      <c r="C29" s="2" t="s">
        <v>142</v>
      </c>
      <c r="D29" s="100"/>
      <c r="E29" s="2"/>
      <c r="F29" s="119">
        <f>F30*F31</f>
        <v>104</v>
      </c>
      <c r="G29" s="120" t="s">
        <v>81</v>
      </c>
    </row>
    <row r="30" spans="1:7" s="13" customFormat="1">
      <c r="A30" s="2"/>
      <c r="B30" s="2"/>
      <c r="C30" s="2"/>
      <c r="D30" s="100" t="s">
        <v>143</v>
      </c>
      <c r="E30" s="2"/>
      <c r="F30" s="48">
        <f>F20</f>
        <v>10.4</v>
      </c>
      <c r="G30" s="2" t="s">
        <v>81</v>
      </c>
    </row>
    <row r="31" spans="1:7" s="13" customFormat="1">
      <c r="A31" s="2"/>
      <c r="B31" s="2"/>
      <c r="C31" s="2"/>
      <c r="D31" s="100" t="s">
        <v>144</v>
      </c>
      <c r="E31" s="2"/>
      <c r="F31" s="48">
        <f>F19/0.1</f>
        <v>10</v>
      </c>
      <c r="G31" s="2" t="s">
        <v>15</v>
      </c>
    </row>
    <row r="32" spans="1:7" s="13" customFormat="1">
      <c r="A32" s="2"/>
      <c r="B32" s="2"/>
      <c r="C32" s="2" t="s">
        <v>145</v>
      </c>
      <c r="D32" s="100"/>
      <c r="E32" s="2"/>
      <c r="F32" s="49">
        <f>F33*F34</f>
        <v>104</v>
      </c>
      <c r="G32" s="24" t="s">
        <v>81</v>
      </c>
    </row>
    <row r="33" spans="1:7" s="13" customFormat="1">
      <c r="A33" s="2"/>
      <c r="B33" s="2"/>
      <c r="C33" s="2"/>
      <c r="D33" s="100" t="s">
        <v>143</v>
      </c>
      <c r="E33" s="2"/>
      <c r="F33" s="48">
        <f>F19</f>
        <v>1</v>
      </c>
      <c r="G33" s="2" t="s">
        <v>81</v>
      </c>
    </row>
    <row r="34" spans="1:7" s="13" customFormat="1">
      <c r="A34" s="2"/>
      <c r="B34" s="2"/>
      <c r="C34" s="2"/>
      <c r="D34" s="100" t="s">
        <v>144</v>
      </c>
      <c r="E34" s="2"/>
      <c r="F34" s="48">
        <f>F20/0.1</f>
        <v>104</v>
      </c>
      <c r="G34" s="2" t="s">
        <v>15</v>
      </c>
    </row>
    <row r="35" spans="1:7" s="13" customFormat="1">
      <c r="A35" s="2"/>
      <c r="B35" s="24" t="s">
        <v>147</v>
      </c>
      <c r="C35" s="24"/>
      <c r="D35" s="121"/>
      <c r="E35" s="24"/>
      <c r="F35" s="49">
        <v>0.25</v>
      </c>
      <c r="G35" s="24" t="s">
        <v>148</v>
      </c>
    </row>
    <row r="36" spans="1:7" s="13" customFormat="1">
      <c r="A36" s="137" t="s">
        <v>158</v>
      </c>
      <c r="B36" s="138"/>
      <c r="C36" s="139"/>
      <c r="D36" s="140"/>
      <c r="E36" s="141"/>
      <c r="F36" s="142">
        <f>ROUND(F37*F44,2)</f>
        <v>77.5</v>
      </c>
      <c r="G36" s="143" t="s">
        <v>161</v>
      </c>
    </row>
    <row r="37" spans="1:7" s="13" customFormat="1">
      <c r="A37" s="2"/>
      <c r="B37" s="120" t="s">
        <v>146</v>
      </c>
      <c r="C37" s="120"/>
      <c r="D37" s="134"/>
      <c r="E37" s="120"/>
      <c r="F37" s="119">
        <f>F38+F41</f>
        <v>310</v>
      </c>
      <c r="G37" s="120" t="s">
        <v>81</v>
      </c>
    </row>
    <row r="38" spans="1:7" s="13" customFormat="1">
      <c r="A38" s="2"/>
      <c r="B38" s="2"/>
      <c r="C38" s="2" t="s">
        <v>142</v>
      </c>
      <c r="D38" s="100"/>
      <c r="E38" s="2"/>
      <c r="F38" s="119">
        <f>F39*F40</f>
        <v>155</v>
      </c>
      <c r="G38" s="120" t="s">
        <v>81</v>
      </c>
    </row>
    <row r="39" spans="1:7" s="13" customFormat="1">
      <c r="A39" s="2"/>
      <c r="B39" s="2"/>
      <c r="C39" s="2"/>
      <c r="D39" s="100" t="s">
        <v>143</v>
      </c>
      <c r="E39" s="2"/>
      <c r="F39" s="48">
        <f>F24</f>
        <v>15.5</v>
      </c>
      <c r="G39" s="2" t="s">
        <v>81</v>
      </c>
    </row>
    <row r="40" spans="1:7" s="13" customFormat="1">
      <c r="A40" s="2"/>
      <c r="B40" s="2"/>
      <c r="C40" s="2"/>
      <c r="D40" s="100" t="s">
        <v>144</v>
      </c>
      <c r="E40" s="2"/>
      <c r="F40" s="48">
        <f>F23/0.1</f>
        <v>10</v>
      </c>
      <c r="G40" s="2" t="s">
        <v>15</v>
      </c>
    </row>
    <row r="41" spans="1:7" s="13" customFormat="1">
      <c r="A41" s="2"/>
      <c r="B41" s="2"/>
      <c r="C41" s="2" t="s">
        <v>145</v>
      </c>
      <c r="D41" s="100"/>
      <c r="E41" s="2"/>
      <c r="F41" s="49">
        <f>F42*F43</f>
        <v>155</v>
      </c>
      <c r="G41" s="24" t="s">
        <v>81</v>
      </c>
    </row>
    <row r="42" spans="1:7" s="13" customFormat="1">
      <c r="A42" s="2"/>
      <c r="B42" s="2"/>
      <c r="C42" s="2"/>
      <c r="D42" s="100" t="s">
        <v>143</v>
      </c>
      <c r="E42" s="2"/>
      <c r="F42" s="48">
        <f>F23</f>
        <v>1</v>
      </c>
      <c r="G42" s="2" t="s">
        <v>81</v>
      </c>
    </row>
    <row r="43" spans="1:7" s="13" customFormat="1">
      <c r="A43" s="2"/>
      <c r="B43" s="2"/>
      <c r="C43" s="2"/>
      <c r="D43" s="100" t="s">
        <v>144</v>
      </c>
      <c r="E43" s="2"/>
      <c r="F43" s="48">
        <f>F24/0.1</f>
        <v>155</v>
      </c>
      <c r="G43" s="2" t="s">
        <v>15</v>
      </c>
    </row>
    <row r="44" spans="1:7" s="13" customFormat="1">
      <c r="A44" s="2"/>
      <c r="B44" s="24" t="s">
        <v>147</v>
      </c>
      <c r="C44" s="24"/>
      <c r="D44" s="121"/>
      <c r="E44" s="24"/>
      <c r="F44" s="49">
        <v>0.25</v>
      </c>
      <c r="G44" s="24" t="s">
        <v>148</v>
      </c>
    </row>
    <row r="45" spans="1:7" s="13" customFormat="1" ht="25.5">
      <c r="A45" s="98" t="str">
        <f>PO!A19</f>
        <v>1.2.1.3</v>
      </c>
      <c r="B45" s="94" t="str">
        <f>PO!B19</f>
        <v>CDHU-186</v>
      </c>
      <c r="C45" s="97" t="str">
        <f>PO!C19</f>
        <v>54.06.160</v>
      </c>
      <c r="D45" s="99" t="str">
        <f>PO!D19</f>
        <v>Sarjeta ou sarjetão moldado no local, tipo PMSP em concreto com fck 20 MPa</v>
      </c>
      <c r="E45" s="93" t="str">
        <f>PO!E19</f>
        <v>M3</v>
      </c>
      <c r="F45" s="105">
        <f>F46</f>
        <v>2.59</v>
      </c>
      <c r="G45" s="96" t="str">
        <f>E45</f>
        <v>M3</v>
      </c>
    </row>
    <row r="46" spans="1:7" s="13" customFormat="1">
      <c r="A46" s="2"/>
      <c r="B46" s="2"/>
      <c r="C46" s="2"/>
      <c r="D46" s="100" t="s">
        <v>149</v>
      </c>
      <c r="E46" s="2"/>
      <c r="F46" s="48">
        <f>F17</f>
        <v>2.59</v>
      </c>
      <c r="G46" s="2" t="s">
        <v>150</v>
      </c>
    </row>
    <row r="47" spans="1:7" s="13" customFormat="1">
      <c r="A47" s="47" t="str">
        <f>PO!A20</f>
        <v>1.2.2</v>
      </c>
      <c r="B47" s="38"/>
      <c r="C47" s="38"/>
      <c r="D47" s="38" t="str">
        <f>PO!D20</f>
        <v>Recape asfáltico</v>
      </c>
      <c r="E47" s="38"/>
      <c r="F47" s="106"/>
      <c r="G47" s="38"/>
    </row>
    <row r="48" spans="1:7" s="13" customFormat="1" ht="25.5">
      <c r="A48" s="98" t="str">
        <f>PO!A21</f>
        <v>1.2.2.1</v>
      </c>
      <c r="B48" s="94" t="str">
        <f>PO!B21</f>
        <v>CDHU-186</v>
      </c>
      <c r="C48" s="97" t="str">
        <f>PO!C21</f>
        <v>54.01.210</v>
      </c>
      <c r="D48" s="98" t="str">
        <f>PO!D21</f>
        <v>Base de brita graduada</v>
      </c>
      <c r="E48" s="93" t="str">
        <f>PO!E21</f>
        <v>M3</v>
      </c>
      <c r="F48" s="105">
        <f>ROUND(F49*F50*F51,2)</f>
        <v>8.36</v>
      </c>
      <c r="G48" s="96" t="str">
        <f>E48</f>
        <v>M3</v>
      </c>
    </row>
    <row r="49" spans="1:7" s="13" customFormat="1">
      <c r="A49" s="2"/>
      <c r="B49" s="2"/>
      <c r="C49" s="2"/>
      <c r="D49" s="100" t="s">
        <v>155</v>
      </c>
      <c r="E49" s="100"/>
      <c r="F49" s="126">
        <v>4.0999999999999996</v>
      </c>
      <c r="G49" s="100" t="s">
        <v>81</v>
      </c>
    </row>
    <row r="50" spans="1:7" s="13" customFormat="1">
      <c r="A50" s="2"/>
      <c r="B50" s="2"/>
      <c r="C50" s="2"/>
      <c r="D50" s="100" t="s">
        <v>154</v>
      </c>
      <c r="E50" s="100"/>
      <c r="F50" s="126">
        <v>17</v>
      </c>
      <c r="G50" s="100" t="s">
        <v>81</v>
      </c>
    </row>
    <row r="51" spans="1:7" s="13" customFormat="1">
      <c r="A51" s="2"/>
      <c r="B51" s="2"/>
      <c r="C51" s="2"/>
      <c r="D51" s="100" t="s">
        <v>156</v>
      </c>
      <c r="E51" s="100"/>
      <c r="F51" s="126">
        <v>0.12</v>
      </c>
      <c r="G51" s="100" t="s">
        <v>81</v>
      </c>
    </row>
    <row r="52" spans="1:7" s="13" customFormat="1" ht="38.25">
      <c r="A52" s="98" t="str">
        <f>PO!A22</f>
        <v>1.2.2.2</v>
      </c>
      <c r="B52" s="94" t="str">
        <f>PO!B22</f>
        <v>CDHU-186</v>
      </c>
      <c r="C52" s="97" t="str">
        <f>PO!C22</f>
        <v>03.07.050</v>
      </c>
      <c r="D52" s="99" t="str">
        <f>PO!D22</f>
        <v>Fresagem de pavimento asfáltico com espessura até 5 cm, inclusive carregamento, transporte até 1 quilômetro e descarregamento</v>
      </c>
      <c r="E52" s="93" t="str">
        <f>PO!E22</f>
        <v>M2</v>
      </c>
      <c r="F52" s="105">
        <f>F53-F54</f>
        <v>4059.4300000000003</v>
      </c>
      <c r="G52" s="96" t="str">
        <f>PO!G22</f>
        <v>M2</v>
      </c>
    </row>
    <row r="53" spans="1:7" s="13" customFormat="1">
      <c r="A53" s="2"/>
      <c r="B53" s="2"/>
      <c r="C53" s="2"/>
      <c r="D53" s="100" t="str">
        <f>D56</f>
        <v>área de recape (área de hachura obtida pelo autocad)</v>
      </c>
      <c r="E53" s="100"/>
      <c r="F53" s="126">
        <f>F56</f>
        <v>4129.13</v>
      </c>
      <c r="G53" s="100" t="s">
        <v>82</v>
      </c>
    </row>
    <row r="54" spans="1:7" s="13" customFormat="1">
      <c r="A54" s="2"/>
      <c r="B54" s="2"/>
      <c r="C54" s="2"/>
      <c r="D54" s="100" t="s">
        <v>162</v>
      </c>
      <c r="E54" s="100"/>
      <c r="F54" s="126">
        <f>F49*F50</f>
        <v>69.699999999999989</v>
      </c>
      <c r="G54" s="100" t="s">
        <v>82</v>
      </c>
    </row>
    <row r="55" spans="1:7" s="13" customFormat="1" ht="25.5">
      <c r="A55" s="98" t="str">
        <f>PO!A23</f>
        <v>1.2.2.3</v>
      </c>
      <c r="B55" s="94" t="str">
        <f>PO!B23</f>
        <v>CDHU-186</v>
      </c>
      <c r="C55" s="97" t="str">
        <f>PO!C23</f>
        <v>54.03.230</v>
      </c>
      <c r="D55" s="98" t="str">
        <f>PO!D23</f>
        <v>Imprimação betuminosa ligante</v>
      </c>
      <c r="E55" s="93" t="str">
        <f>PO!E23</f>
        <v>M2</v>
      </c>
      <c r="F55" s="105">
        <f>F56</f>
        <v>4129.13</v>
      </c>
      <c r="G55" s="96" t="str">
        <f>E55</f>
        <v>M2</v>
      </c>
    </row>
    <row r="56" spans="1:7" s="13" customFormat="1">
      <c r="A56" s="2"/>
      <c r="B56" s="2"/>
      <c r="C56" s="2"/>
      <c r="D56" s="100" t="s">
        <v>99</v>
      </c>
      <c r="E56" s="2"/>
      <c r="F56" s="48">
        <f>576.48+1952.18+1226.47+374</f>
        <v>4129.13</v>
      </c>
      <c r="G56" s="2" t="s">
        <v>82</v>
      </c>
    </row>
    <row r="57" spans="1:7" s="13" customFormat="1" ht="25.5">
      <c r="A57" s="94" t="str">
        <f>PO!A24</f>
        <v>1.2.2.4</v>
      </c>
      <c r="B57" s="94" t="str">
        <f>PO!B24</f>
        <v>CDHU-186</v>
      </c>
      <c r="C57" s="97" t="str">
        <f>PO!C24</f>
        <v>54.03.210</v>
      </c>
      <c r="D57" s="99" t="str">
        <f>PO!D24</f>
        <v>Camada de rolamento em concreto betuminoso usinado quente - CBUQ</v>
      </c>
      <c r="E57" s="93" t="str">
        <f>PO!E24</f>
        <v>M3</v>
      </c>
      <c r="F57" s="105">
        <f>ROUND(F58*F59,2)</f>
        <v>144.52000000000001</v>
      </c>
      <c r="G57" s="96" t="str">
        <f>E57</f>
        <v>M3</v>
      </c>
    </row>
    <row r="58" spans="1:7">
      <c r="A58" s="2"/>
      <c r="B58" s="2"/>
      <c r="C58" s="2"/>
      <c r="D58" s="100" t="str">
        <f>D56</f>
        <v>área de recape (área de hachura obtida pelo autocad)</v>
      </c>
      <c r="E58" s="100">
        <f>E56</f>
        <v>0</v>
      </c>
      <c r="F58" s="100">
        <f>F56</f>
        <v>4129.13</v>
      </c>
      <c r="G58" s="100" t="str">
        <f>G56</f>
        <v>m2</v>
      </c>
    </row>
    <row r="59" spans="1:7" s="13" customFormat="1">
      <c r="A59" s="2"/>
      <c r="B59" s="2"/>
      <c r="C59" s="2"/>
      <c r="D59" s="100" t="s">
        <v>100</v>
      </c>
      <c r="E59" s="2"/>
      <c r="F59" s="110">
        <v>3.5000000000000003E-2</v>
      </c>
      <c r="G59" s="2" t="s">
        <v>81</v>
      </c>
    </row>
    <row r="60" spans="1:7" s="13" customFormat="1">
      <c r="A60" s="94" t="e">
        <f>PO!#REF!</f>
        <v>#REF!</v>
      </c>
      <c r="B60" s="94" t="e">
        <f>PO!#REF!</f>
        <v>#REF!</v>
      </c>
      <c r="C60" s="97" t="e">
        <f>PO!#REF!</f>
        <v>#REF!</v>
      </c>
      <c r="D60" s="99" t="e">
        <f>PO!#REF!</f>
        <v>#REF!</v>
      </c>
      <c r="E60" s="93" t="e">
        <f>PO!#REF!</f>
        <v>#REF!</v>
      </c>
      <c r="F60" s="105">
        <f>ROUND(F61*F62*F63,2)</f>
        <v>0</v>
      </c>
      <c r="G60" s="96" t="e">
        <f>E60</f>
        <v>#REF!</v>
      </c>
    </row>
    <row r="61" spans="1:7" s="13" customFormat="1">
      <c r="A61" s="2"/>
      <c r="B61" s="2"/>
      <c r="C61" s="2"/>
      <c r="D61" s="100" t="s">
        <v>101</v>
      </c>
      <c r="E61" s="2"/>
      <c r="F61" s="48">
        <v>1.5</v>
      </c>
      <c r="G61" s="2" t="s">
        <v>81</v>
      </c>
    </row>
    <row r="62" spans="1:7" s="13" customFormat="1">
      <c r="A62" s="2"/>
      <c r="B62" s="2"/>
      <c r="C62" s="2"/>
      <c r="D62" s="100" t="s">
        <v>102</v>
      </c>
      <c r="E62" s="2"/>
      <c r="F62" s="48">
        <v>10</v>
      </c>
      <c r="G62" s="2" t="s">
        <v>81</v>
      </c>
    </row>
    <row r="63" spans="1:7" s="13" customFormat="1">
      <c r="A63" s="2"/>
      <c r="B63" s="2"/>
      <c r="C63" s="2"/>
      <c r="D63" s="100" t="s">
        <v>103</v>
      </c>
      <c r="E63" s="2"/>
      <c r="F63" s="48"/>
      <c r="G63" s="2" t="s">
        <v>15</v>
      </c>
    </row>
    <row r="64" spans="1:7" s="13" customFormat="1">
      <c r="A64" s="47" t="str">
        <f>PO!A25</f>
        <v>1.2.3</v>
      </c>
      <c r="B64" s="38"/>
      <c r="C64" s="38"/>
      <c r="D64" s="38" t="str">
        <f>PO!D25</f>
        <v>Sinalização viária</v>
      </c>
      <c r="E64" s="38"/>
      <c r="F64" s="106"/>
      <c r="G64" s="38"/>
    </row>
    <row r="65" spans="1:7" s="13" customFormat="1" ht="25.5">
      <c r="A65" s="98" t="str">
        <f>PO!A26</f>
        <v>1.2.3.1</v>
      </c>
      <c r="B65" s="94" t="str">
        <f>PO!B26</f>
        <v>CDHU-186</v>
      </c>
      <c r="C65" s="97" t="str">
        <f>PO!C26</f>
        <v>70.02.014</v>
      </c>
      <c r="D65" s="99" t="str">
        <f>PO!D26</f>
        <v>Sinalização horizontal em massa termoplástica à quente por aspersão, espessura de 1,5 mm, para faixas</v>
      </c>
      <c r="E65" s="93" t="str">
        <f>PO!E26</f>
        <v>M2</v>
      </c>
      <c r="F65" s="105">
        <f>F66+F69+F72+F75</f>
        <v>207.09</v>
      </c>
      <c r="G65" s="96" t="str">
        <f>E65</f>
        <v>M2</v>
      </c>
    </row>
    <row r="66" spans="1:7" s="13" customFormat="1">
      <c r="A66" s="2"/>
      <c r="B66" s="2"/>
      <c r="C66" s="2" t="s">
        <v>84</v>
      </c>
      <c r="D66" s="2"/>
      <c r="E66" s="2"/>
      <c r="F66" s="49">
        <f>ROUND(F67*F68,2)</f>
        <v>0</v>
      </c>
      <c r="G66" s="2" t="s">
        <v>82</v>
      </c>
    </row>
    <row r="67" spans="1:7" s="13" customFormat="1">
      <c r="A67" s="2"/>
      <c r="B67" s="2"/>
      <c r="C67" s="2"/>
      <c r="D67" s="2" t="s">
        <v>85</v>
      </c>
      <c r="E67" s="2"/>
      <c r="F67" s="48">
        <v>11.12</v>
      </c>
      <c r="G67" s="2" t="s">
        <v>82</v>
      </c>
    </row>
    <row r="68" spans="1:7" s="13" customFormat="1">
      <c r="A68" s="2"/>
      <c r="B68" s="2"/>
      <c r="C68" s="2"/>
      <c r="D68" s="2" t="s">
        <v>86</v>
      </c>
      <c r="E68" s="2"/>
      <c r="F68" s="48">
        <v>0</v>
      </c>
      <c r="G68" s="2" t="s">
        <v>15</v>
      </c>
    </row>
    <row r="69" spans="1:7" s="13" customFormat="1">
      <c r="A69" s="2"/>
      <c r="B69" s="2"/>
      <c r="C69" s="2" t="s">
        <v>87</v>
      </c>
      <c r="D69" s="2"/>
      <c r="E69" s="2"/>
      <c r="F69" s="49">
        <f>ROUND(F70*F71,2)</f>
        <v>0</v>
      </c>
      <c r="G69" s="2" t="s">
        <v>82</v>
      </c>
    </row>
    <row r="70" spans="1:7" s="13" customFormat="1">
      <c r="A70" s="2"/>
      <c r="B70" s="2"/>
      <c r="C70" s="2"/>
      <c r="D70" s="2" t="s">
        <v>88</v>
      </c>
      <c r="E70" s="2"/>
      <c r="F70" s="48">
        <v>4.93</v>
      </c>
      <c r="G70" s="2" t="s">
        <v>82</v>
      </c>
    </row>
    <row r="71" spans="1:7" s="13" customFormat="1">
      <c r="A71" s="2"/>
      <c r="B71" s="2"/>
      <c r="C71" s="2"/>
      <c r="D71" s="2" t="s">
        <v>83</v>
      </c>
      <c r="E71" s="2"/>
      <c r="F71" s="48">
        <f>F63</f>
        <v>0</v>
      </c>
      <c r="G71" s="2" t="s">
        <v>15</v>
      </c>
    </row>
    <row r="72" spans="1:7" s="13" customFormat="1">
      <c r="A72" s="2"/>
      <c r="B72" s="2"/>
      <c r="C72" s="2" t="s">
        <v>89</v>
      </c>
      <c r="D72" s="2"/>
      <c r="E72" s="2"/>
      <c r="F72" s="49">
        <f>ROUND(F73*F74,2)</f>
        <v>194.56</v>
      </c>
      <c r="G72" s="2" t="s">
        <v>82</v>
      </c>
    </row>
    <row r="73" spans="1:7" s="13" customFormat="1">
      <c r="A73" s="2"/>
      <c r="B73" s="2"/>
      <c r="C73" s="2"/>
      <c r="D73" s="2" t="s">
        <v>104</v>
      </c>
      <c r="E73" s="2"/>
      <c r="F73" s="48">
        <f>118.15+120.16+120.14+118.15+5.19+5.18+5.19+5.18+128.67*2+132.67*2+5.19*2+5.18*2+103.78+110.89*2+110.91+5.18+5.19+85.99+78.03*2+78.99+5.87+2+61.38+57.26+5.2*2</f>
        <v>1945.5500000000002</v>
      </c>
      <c r="G73" s="2" t="s">
        <v>81</v>
      </c>
    </row>
    <row r="74" spans="1:7" s="13" customFormat="1">
      <c r="A74" s="2"/>
      <c r="B74" s="2"/>
      <c r="C74" s="2"/>
      <c r="D74" s="2" t="s">
        <v>90</v>
      </c>
      <c r="E74" s="2"/>
      <c r="F74" s="48">
        <v>0.1</v>
      </c>
      <c r="G74" s="2" t="s">
        <v>81</v>
      </c>
    </row>
    <row r="75" spans="1:7" s="13" customFormat="1">
      <c r="A75" s="2"/>
      <c r="B75" s="2"/>
      <c r="C75" s="2" t="s">
        <v>105</v>
      </c>
      <c r="D75" s="2"/>
      <c r="E75" s="2"/>
      <c r="F75" s="49">
        <f>ROUND(F76*F77,2)</f>
        <v>12.53</v>
      </c>
      <c r="G75" s="2" t="s">
        <v>82</v>
      </c>
    </row>
    <row r="76" spans="1:7" s="13" customFormat="1">
      <c r="A76" s="2"/>
      <c r="B76" s="2"/>
      <c r="C76" s="2"/>
      <c r="D76" s="2" t="s">
        <v>106</v>
      </c>
      <c r="E76" s="2"/>
      <c r="F76" s="48">
        <v>62.66</v>
      </c>
      <c r="G76" s="2" t="s">
        <v>81</v>
      </c>
    </row>
    <row r="77" spans="1:7" s="13" customFormat="1">
      <c r="A77" s="2"/>
      <c r="B77" s="2"/>
      <c r="C77" s="2"/>
      <c r="D77" s="2" t="s">
        <v>90</v>
      </c>
      <c r="E77" s="2"/>
      <c r="F77" s="48">
        <f>2*0.1</f>
        <v>0.2</v>
      </c>
      <c r="G77" s="2" t="s">
        <v>81</v>
      </c>
    </row>
    <row r="78" spans="1:7" s="13" customFormat="1" ht="25.5">
      <c r="A78" s="98" t="str">
        <f>PO!A27</f>
        <v>1.2.3.2</v>
      </c>
      <c r="B78" s="94" t="str">
        <f>PO!B27</f>
        <v>CDHU-186</v>
      </c>
      <c r="C78" s="97" t="str">
        <f>PO!C27</f>
        <v>70.03.010</v>
      </c>
      <c r="D78" s="99" t="str">
        <f>PO!D27</f>
        <v>Placa para sinalização viária em alumínio composto, totalmente refletiva com película IA/IA - área até 2,0 m²</v>
      </c>
      <c r="E78" s="93" t="str">
        <f>PO!E27</f>
        <v>M2</v>
      </c>
      <c r="F78" s="105">
        <f>F79</f>
        <v>0.6</v>
      </c>
      <c r="G78" s="96" t="str">
        <f>E78</f>
        <v>M2</v>
      </c>
    </row>
    <row r="79" spans="1:7" s="13" customFormat="1">
      <c r="A79" s="2"/>
      <c r="B79" s="2"/>
      <c r="C79" s="2" t="s">
        <v>151</v>
      </c>
      <c r="D79" s="2"/>
      <c r="E79" s="2"/>
      <c r="F79" s="49">
        <f>ROUND(F80*F81,2)</f>
        <v>0.6</v>
      </c>
      <c r="G79" s="24" t="s">
        <v>82</v>
      </c>
    </row>
    <row r="80" spans="1:7" s="13" customFormat="1">
      <c r="A80" s="2"/>
      <c r="B80" s="2"/>
      <c r="C80" s="2"/>
      <c r="D80" s="2" t="s">
        <v>108</v>
      </c>
      <c r="E80" s="2"/>
      <c r="F80" s="48">
        <v>0.3</v>
      </c>
      <c r="G80" s="2" t="s">
        <v>82</v>
      </c>
    </row>
    <row r="81" spans="1:7" s="13" customFormat="1">
      <c r="A81" s="2"/>
      <c r="B81" s="2"/>
      <c r="C81" s="2"/>
      <c r="D81" s="2" t="s">
        <v>109</v>
      </c>
      <c r="E81" s="2"/>
      <c r="F81" s="48">
        <v>2</v>
      </c>
      <c r="G81" s="2" t="s">
        <v>15</v>
      </c>
    </row>
    <row r="82" spans="1:7" s="13" customFormat="1" ht="25.5">
      <c r="A82" s="98" t="str">
        <f>PO!A28</f>
        <v>1.2.3.3</v>
      </c>
      <c r="B82" s="94" t="str">
        <f>PO!B28</f>
        <v>CDHU-186</v>
      </c>
      <c r="C82" s="97" t="str">
        <f>PO!C28</f>
        <v>70.04.001</v>
      </c>
      <c r="D82" s="99" t="str">
        <f>PO!D28</f>
        <v>Coluna simples (PP), diâmetro de 2 1/2" e comprimento de 3,6 m</v>
      </c>
      <c r="E82" s="93" t="str">
        <f>PO!E28</f>
        <v>UN</v>
      </c>
      <c r="F82" s="105">
        <f>F83</f>
        <v>2</v>
      </c>
      <c r="G82" s="96" t="str">
        <f>E82</f>
        <v>UN</v>
      </c>
    </row>
    <row r="83" spans="1:7" s="13" customFormat="1">
      <c r="A83" s="2"/>
      <c r="B83" s="2"/>
      <c r="C83" s="2"/>
      <c r="D83" s="2" t="s">
        <v>109</v>
      </c>
      <c r="E83" s="2"/>
      <c r="F83" s="48">
        <f>F81</f>
        <v>2</v>
      </c>
      <c r="G83" s="2" t="s">
        <v>15</v>
      </c>
    </row>
    <row r="84" spans="1:7" s="13" customFormat="1">
      <c r="A84" s="47" t="str">
        <f>PO!A29</f>
        <v>1.2.4</v>
      </c>
      <c r="B84" s="38">
        <f>PO!B29</f>
        <v>0</v>
      </c>
      <c r="C84" s="38">
        <f>PO!C29</f>
        <v>0</v>
      </c>
      <c r="D84" s="38" t="str">
        <f>PO!D29</f>
        <v>Serviços complementares</v>
      </c>
      <c r="E84" s="38">
        <f>PO!E29</f>
        <v>0</v>
      </c>
      <c r="F84" s="106"/>
      <c r="G84" s="38"/>
    </row>
    <row r="85" spans="1:7" s="13" customFormat="1" ht="25.5">
      <c r="A85" s="98" t="str">
        <f>PO!A30</f>
        <v>1.2.4.1</v>
      </c>
      <c r="B85" s="94" t="str">
        <f>PO!B30</f>
        <v>CDHU-186</v>
      </c>
      <c r="C85" s="97" t="str">
        <f>PO!C30</f>
        <v>01.20.280</v>
      </c>
      <c r="D85" s="99" t="str">
        <f>PO!D30</f>
        <v>Levantamento planimétrico de área pavimentada para veículo e pedestre</v>
      </c>
      <c r="E85" s="93" t="str">
        <f>PO!E30</f>
        <v>M2</v>
      </c>
      <c r="F85" s="105">
        <f>F86</f>
        <v>4129.13</v>
      </c>
      <c r="G85" s="96" t="str">
        <f>E85</f>
        <v>M2</v>
      </c>
    </row>
    <row r="86" spans="1:7" s="13" customFormat="1">
      <c r="A86" s="2"/>
      <c r="B86" s="2"/>
      <c r="C86" s="2"/>
      <c r="D86" s="2" t="str">
        <f>D56</f>
        <v>área de recape (área de hachura obtida pelo autocad)</v>
      </c>
      <c r="E86" s="2"/>
      <c r="F86" s="48">
        <f>F55</f>
        <v>4129.13</v>
      </c>
      <c r="G86" s="2" t="s">
        <v>82</v>
      </c>
    </row>
    <row r="87" spans="1:7" s="13" customFormat="1">
      <c r="A87" s="46" t="str">
        <f>PO!A31</f>
        <v>1.3</v>
      </c>
      <c r="B87" s="46"/>
      <c r="C87" s="46"/>
      <c r="D87" s="88" t="str">
        <f>PO!D31</f>
        <v>Recapeamento Avenida Rio Pardo</v>
      </c>
      <c r="E87" s="46"/>
      <c r="F87" s="104"/>
      <c r="G87" s="88"/>
    </row>
    <row r="88" spans="1:7" s="13" customFormat="1">
      <c r="A88" s="47" t="str">
        <f>PO!A32</f>
        <v>1.3.1</v>
      </c>
      <c r="B88" s="38"/>
      <c r="C88" s="38"/>
      <c r="D88" s="38" t="str">
        <f>PO!D32</f>
        <v>Recape asfáltico</v>
      </c>
      <c r="E88" s="38"/>
      <c r="F88" s="106"/>
      <c r="G88" s="38"/>
    </row>
    <row r="89" spans="1:7" s="13" customFormat="1" ht="25.5">
      <c r="A89" s="94" t="str">
        <f>PO!A34</f>
        <v>1.3.1.2</v>
      </c>
      <c r="B89" s="94" t="str">
        <f>PO!B34</f>
        <v>CDHU-186</v>
      </c>
      <c r="C89" s="97" t="str">
        <f>PO!C34</f>
        <v>54.03.230</v>
      </c>
      <c r="D89" s="98" t="str">
        <f>PO!D34</f>
        <v>Imprimação betuminosa ligante</v>
      </c>
      <c r="E89" s="93" t="str">
        <f>PO!E34</f>
        <v>M2</v>
      </c>
      <c r="F89" s="105">
        <f>F90</f>
        <v>705.49</v>
      </c>
      <c r="G89" s="96" t="str">
        <f>E89</f>
        <v>M2</v>
      </c>
    </row>
    <row r="90" spans="1:7" s="13" customFormat="1">
      <c r="A90" s="2"/>
      <c r="B90" s="2"/>
      <c r="C90" s="2"/>
      <c r="D90" s="100" t="s">
        <v>99</v>
      </c>
      <c r="E90" s="2"/>
      <c r="F90" s="48">
        <v>705.49</v>
      </c>
      <c r="G90" s="2" t="s">
        <v>82</v>
      </c>
    </row>
    <row r="91" spans="1:7" s="13" customFormat="1" ht="25.5">
      <c r="A91" s="94" t="str">
        <f>PO!A35</f>
        <v>1.3.1.3</v>
      </c>
      <c r="B91" s="94" t="str">
        <f>PO!B35</f>
        <v>CDHU-186</v>
      </c>
      <c r="C91" s="97" t="str">
        <f>PO!C35</f>
        <v>54.03.210</v>
      </c>
      <c r="D91" s="99" t="str">
        <f>PO!D35</f>
        <v>Camada de rolamento em concreto betuminoso usinado quente - CBUQ</v>
      </c>
      <c r="E91" s="93" t="str">
        <f>PO!E35</f>
        <v>M3</v>
      </c>
      <c r="F91" s="105">
        <f>ROUND(F92*F93,2)</f>
        <v>24.69</v>
      </c>
      <c r="G91" s="96" t="str">
        <f>E91</f>
        <v>M3</v>
      </c>
    </row>
    <row r="92" spans="1:7" s="13" customFormat="1">
      <c r="A92" s="2"/>
      <c r="B92" s="2"/>
      <c r="C92" s="2"/>
      <c r="D92" s="100" t="str">
        <f>D90</f>
        <v>área de recape (área de hachura obtida pelo autocad)</v>
      </c>
      <c r="E92" s="100"/>
      <c r="F92" s="100">
        <f t="shared" ref="F92:G92" si="0">F90</f>
        <v>705.49</v>
      </c>
      <c r="G92" s="100" t="str">
        <f t="shared" si="0"/>
        <v>m2</v>
      </c>
    </row>
    <row r="93" spans="1:7" s="13" customFormat="1">
      <c r="A93" s="2"/>
      <c r="B93" s="2"/>
      <c r="C93" s="2"/>
      <c r="D93" s="100" t="s">
        <v>100</v>
      </c>
      <c r="E93" s="2"/>
      <c r="F93" s="110">
        <v>3.5000000000000003E-2</v>
      </c>
      <c r="G93" s="2" t="s">
        <v>81</v>
      </c>
    </row>
    <row r="94" spans="1:7" s="13" customFormat="1" ht="25.5">
      <c r="A94" s="94" t="str">
        <f>PO!A36</f>
        <v>1.3.1.4</v>
      </c>
      <c r="B94" s="94" t="str">
        <f>PO!B36</f>
        <v>CDHU-186</v>
      </c>
      <c r="C94" s="97" t="str">
        <f>PO!C36</f>
        <v>70.01.021</v>
      </c>
      <c r="D94" s="99" t="str">
        <f>PO!D36</f>
        <v>Ondulação transversal em massa asfáltica - lombada tipo B</v>
      </c>
      <c r="E94" s="93" t="str">
        <f>PO!E36</f>
        <v>M2</v>
      </c>
      <c r="F94" s="105">
        <f>ROUND(F95*F96*F97,2)</f>
        <v>15</v>
      </c>
      <c r="G94" s="96" t="str">
        <f>E94</f>
        <v>M2</v>
      </c>
    </row>
    <row r="95" spans="1:7" s="13" customFormat="1">
      <c r="A95" s="2"/>
      <c r="B95" s="2"/>
      <c r="C95" s="2"/>
      <c r="D95" s="100" t="s">
        <v>101</v>
      </c>
      <c r="E95" s="2"/>
      <c r="F95" s="48">
        <v>1.5</v>
      </c>
      <c r="G95" s="2" t="s">
        <v>81</v>
      </c>
    </row>
    <row r="96" spans="1:7" s="13" customFormat="1">
      <c r="A96" s="2"/>
      <c r="B96" s="2"/>
      <c r="C96" s="2"/>
      <c r="D96" s="100" t="s">
        <v>102</v>
      </c>
      <c r="E96" s="2"/>
      <c r="F96" s="48">
        <v>10</v>
      </c>
      <c r="G96" s="2" t="s">
        <v>81</v>
      </c>
    </row>
    <row r="97" spans="1:7" s="13" customFormat="1">
      <c r="A97" s="2"/>
      <c r="B97" s="2"/>
      <c r="C97" s="2"/>
      <c r="D97" s="100" t="s">
        <v>103</v>
      </c>
      <c r="E97" s="2"/>
      <c r="F97" s="48">
        <v>1</v>
      </c>
      <c r="G97" s="2" t="s">
        <v>15</v>
      </c>
    </row>
    <row r="98" spans="1:7" s="13" customFormat="1">
      <c r="A98" s="47" t="str">
        <f>PO!A37</f>
        <v>1.3.2</v>
      </c>
      <c r="B98" s="38"/>
      <c r="C98" s="38"/>
      <c r="D98" s="38" t="str">
        <f>PO!D37</f>
        <v>Sinalização viária</v>
      </c>
      <c r="E98" s="38"/>
      <c r="F98" s="106"/>
      <c r="G98" s="38"/>
    </row>
    <row r="99" spans="1:7" s="13" customFormat="1" ht="25.5">
      <c r="A99" s="98" t="str">
        <f>PO!A38</f>
        <v>1.3.2.1</v>
      </c>
      <c r="B99" s="94" t="str">
        <f>PO!B38</f>
        <v>CDHU-186</v>
      </c>
      <c r="C99" s="97" t="str">
        <f>PO!C38</f>
        <v>70.02.014</v>
      </c>
      <c r="D99" s="99" t="str">
        <f>PO!D38</f>
        <v>Sinalização horizontal em massa termoplástica à quente por aspersão, espessura de 1,5 mm, para faixas</v>
      </c>
      <c r="E99" s="93" t="str">
        <f>PO!E38</f>
        <v>M2</v>
      </c>
      <c r="F99" s="105">
        <f>F100+F103+F106+F109</f>
        <v>58.7</v>
      </c>
      <c r="G99" s="96" t="str">
        <f>E99</f>
        <v>M2</v>
      </c>
    </row>
    <row r="100" spans="1:7" s="13" customFormat="1">
      <c r="A100" s="2"/>
      <c r="B100" s="2"/>
      <c r="C100" s="2" t="s">
        <v>84</v>
      </c>
      <c r="D100" s="2"/>
      <c r="E100" s="2"/>
      <c r="F100" s="49">
        <f>ROUND(F101*F102,2)</f>
        <v>0</v>
      </c>
      <c r="G100" s="2" t="s">
        <v>82</v>
      </c>
    </row>
    <row r="101" spans="1:7" s="13" customFormat="1">
      <c r="A101" s="2"/>
      <c r="B101" s="2"/>
      <c r="C101" s="2"/>
      <c r="D101" s="2" t="s">
        <v>85</v>
      </c>
      <c r="E101" s="2"/>
      <c r="F101" s="48">
        <v>11.12</v>
      </c>
      <c r="G101" s="2" t="s">
        <v>82</v>
      </c>
    </row>
    <row r="102" spans="1:7" s="13" customFormat="1">
      <c r="A102" s="2"/>
      <c r="B102" s="2"/>
      <c r="C102" s="2"/>
      <c r="D102" s="2" t="s">
        <v>86</v>
      </c>
      <c r="E102" s="2"/>
      <c r="F102" s="48">
        <v>0</v>
      </c>
      <c r="G102" s="2" t="s">
        <v>15</v>
      </c>
    </row>
    <row r="103" spans="1:7" s="13" customFormat="1">
      <c r="A103" s="2"/>
      <c r="B103" s="2"/>
      <c r="C103" s="2" t="s">
        <v>87</v>
      </c>
      <c r="D103" s="2"/>
      <c r="E103" s="2"/>
      <c r="F103" s="49">
        <f>ROUND(F104*F105,2)</f>
        <v>4.93</v>
      </c>
      <c r="G103" s="2" t="s">
        <v>82</v>
      </c>
    </row>
    <row r="104" spans="1:7" s="13" customFormat="1">
      <c r="A104" s="2"/>
      <c r="B104" s="2"/>
      <c r="C104" s="2"/>
      <c r="D104" s="2" t="s">
        <v>88</v>
      </c>
      <c r="E104" s="2"/>
      <c r="F104" s="48">
        <v>4.93</v>
      </c>
      <c r="G104" s="2" t="s">
        <v>82</v>
      </c>
    </row>
    <row r="105" spans="1:7" s="13" customFormat="1">
      <c r="A105" s="2"/>
      <c r="B105" s="2"/>
      <c r="C105" s="2"/>
      <c r="D105" s="2" t="s">
        <v>83</v>
      </c>
      <c r="E105" s="2"/>
      <c r="F105" s="48">
        <f>F97</f>
        <v>1</v>
      </c>
      <c r="G105" s="2" t="s">
        <v>15</v>
      </c>
    </row>
    <row r="106" spans="1:7" s="13" customFormat="1">
      <c r="A106" s="2"/>
      <c r="B106" s="2"/>
      <c r="C106" s="2" t="s">
        <v>89</v>
      </c>
      <c r="D106" s="2"/>
      <c r="E106" s="2"/>
      <c r="F106" s="49">
        <f>ROUND(F107*F108,2)</f>
        <v>28.3</v>
      </c>
      <c r="G106" s="2" t="s">
        <v>82</v>
      </c>
    </row>
    <row r="107" spans="1:7" s="13" customFormat="1">
      <c r="A107" s="2"/>
      <c r="B107" s="2"/>
      <c r="C107" s="2"/>
      <c r="D107" s="2" t="s">
        <v>104</v>
      </c>
      <c r="E107" s="2"/>
      <c r="F107" s="48">
        <f>67+78+138</f>
        <v>283</v>
      </c>
      <c r="G107" s="2" t="s">
        <v>81</v>
      </c>
    </row>
    <row r="108" spans="1:7" s="13" customFormat="1">
      <c r="A108" s="2"/>
      <c r="B108" s="2"/>
      <c r="C108" s="2"/>
      <c r="D108" s="2" t="s">
        <v>90</v>
      </c>
      <c r="E108" s="2"/>
      <c r="F108" s="48">
        <v>0.1</v>
      </c>
      <c r="G108" s="2" t="s">
        <v>81</v>
      </c>
    </row>
    <row r="109" spans="1:7" s="13" customFormat="1">
      <c r="A109" s="2"/>
      <c r="B109" s="2"/>
      <c r="C109" s="2" t="s">
        <v>105</v>
      </c>
      <c r="D109" s="2"/>
      <c r="E109" s="2"/>
      <c r="F109" s="49">
        <f>ROUND(F110*F111,2)</f>
        <v>25.47</v>
      </c>
      <c r="G109" s="2" t="s">
        <v>82</v>
      </c>
    </row>
    <row r="110" spans="1:7" s="13" customFormat="1">
      <c r="A110" s="2"/>
      <c r="B110" s="2"/>
      <c r="C110" s="2"/>
      <c r="D110" s="2" t="s">
        <v>106</v>
      </c>
      <c r="E110" s="2"/>
      <c r="F110" s="48">
        <f>10.42+46.19+70.74</f>
        <v>127.35</v>
      </c>
      <c r="G110" s="2" t="s">
        <v>81</v>
      </c>
    </row>
    <row r="111" spans="1:7" s="13" customFormat="1">
      <c r="A111" s="2"/>
      <c r="B111" s="2"/>
      <c r="C111" s="2"/>
      <c r="D111" s="2" t="s">
        <v>90</v>
      </c>
      <c r="E111" s="2"/>
      <c r="F111" s="48">
        <f>2*0.1</f>
        <v>0.2</v>
      </c>
      <c r="G111" s="2" t="s">
        <v>81</v>
      </c>
    </row>
    <row r="112" spans="1:7" s="13" customFormat="1" ht="25.5">
      <c r="A112" s="98" t="str">
        <f>PO!A39</f>
        <v>1.3.2.2</v>
      </c>
      <c r="B112" s="94" t="str">
        <f>PO!B39</f>
        <v>CDHU-186</v>
      </c>
      <c r="C112" s="97" t="str">
        <f>PO!C39</f>
        <v>70.03.010</v>
      </c>
      <c r="D112" s="99" t="str">
        <f>PO!D39</f>
        <v>Placa para sinalização viária em alumínio composto, totalmente refletiva com película IA/IA - área até 2,0 m²</v>
      </c>
      <c r="E112" s="93" t="str">
        <f>PO!E39</f>
        <v>M2</v>
      </c>
      <c r="F112" s="105">
        <f>F113</f>
        <v>0.72</v>
      </c>
      <c r="G112" s="96" t="str">
        <f>E112</f>
        <v>M2</v>
      </c>
    </row>
    <row r="113" spans="1:7" s="13" customFormat="1">
      <c r="A113" s="2"/>
      <c r="B113" s="2"/>
      <c r="C113" s="2" t="s">
        <v>107</v>
      </c>
      <c r="D113" s="2"/>
      <c r="E113" s="2"/>
      <c r="F113" s="49">
        <f>ROUND(F114*F115,2)</f>
        <v>0.72</v>
      </c>
      <c r="G113" s="24" t="s">
        <v>82</v>
      </c>
    </row>
    <row r="114" spans="1:7" s="13" customFormat="1">
      <c r="A114" s="2"/>
      <c r="B114" s="2"/>
      <c r="C114" s="2"/>
      <c r="D114" s="2" t="s">
        <v>108</v>
      </c>
      <c r="E114" s="2"/>
      <c r="F114" s="48">
        <v>0.36</v>
      </c>
      <c r="G114" s="2" t="s">
        <v>82</v>
      </c>
    </row>
    <row r="115" spans="1:7" s="13" customFormat="1">
      <c r="A115" s="2"/>
      <c r="B115" s="2"/>
      <c r="C115" s="2"/>
      <c r="D115" s="2" t="s">
        <v>109</v>
      </c>
      <c r="E115" s="2"/>
      <c r="F115" s="48">
        <v>2</v>
      </c>
      <c r="G115" s="2" t="s">
        <v>15</v>
      </c>
    </row>
    <row r="116" spans="1:7" s="13" customFormat="1" ht="25.5">
      <c r="A116" s="98" t="str">
        <f>PO!A40</f>
        <v>1.3.2.3</v>
      </c>
      <c r="B116" s="94" t="str">
        <f>PO!B40</f>
        <v>CDHU-186</v>
      </c>
      <c r="C116" s="97" t="str">
        <f>PO!C40</f>
        <v>70.04.001</v>
      </c>
      <c r="D116" s="99" t="str">
        <f>PO!D40</f>
        <v>Coluna simples (PP), diâmetro de 2 1/2" e comprimento de 3,6 m</v>
      </c>
      <c r="E116" s="93" t="str">
        <f>PO!E40</f>
        <v>UN</v>
      </c>
      <c r="F116" s="105">
        <f>F117</f>
        <v>2</v>
      </c>
      <c r="G116" s="96" t="str">
        <f>E116</f>
        <v>UN</v>
      </c>
    </row>
    <row r="117" spans="1:7" s="13" customFormat="1">
      <c r="A117" s="2"/>
      <c r="B117" s="2"/>
      <c r="C117" s="2"/>
      <c r="D117" s="2" t="s">
        <v>109</v>
      </c>
      <c r="E117" s="2"/>
      <c r="F117" s="48">
        <f>F115</f>
        <v>2</v>
      </c>
      <c r="G117" s="2" t="s">
        <v>15</v>
      </c>
    </row>
    <row r="118" spans="1:7" s="13" customFormat="1">
      <c r="A118" s="47" t="str">
        <f>PO!A41</f>
        <v>1.3.3</v>
      </c>
      <c r="B118" s="38">
        <f>PO!B41</f>
        <v>0</v>
      </c>
      <c r="C118" s="38">
        <f>PO!C41</f>
        <v>0</v>
      </c>
      <c r="D118" s="38" t="str">
        <f>PO!D41</f>
        <v>Serviços complementares</v>
      </c>
      <c r="E118" s="38">
        <f>PO!E41</f>
        <v>0</v>
      </c>
      <c r="F118" s="106">
        <f>PO!F41</f>
        <v>0</v>
      </c>
      <c r="G118" s="38"/>
    </row>
    <row r="119" spans="1:7" s="13" customFormat="1" ht="25.5">
      <c r="A119" s="98" t="str">
        <f>PO!A42</f>
        <v>1.3.3.1</v>
      </c>
      <c r="B119" s="94" t="str">
        <f>PO!B42</f>
        <v>CDHU-186</v>
      </c>
      <c r="C119" s="97" t="str">
        <f>PO!C42</f>
        <v>01.20.280</v>
      </c>
      <c r="D119" s="99" t="str">
        <f>PO!D42</f>
        <v>Levantamento planimétrico de área pavimentada para veículo e pedestre</v>
      </c>
      <c r="E119" s="93" t="str">
        <f>PO!E42</f>
        <v>M2</v>
      </c>
      <c r="F119" s="105">
        <f>F120</f>
        <v>705.49</v>
      </c>
      <c r="G119" s="96" t="str">
        <f>E119</f>
        <v>M2</v>
      </c>
    </row>
    <row r="120" spans="1:7" s="13" customFormat="1">
      <c r="A120" s="2"/>
      <c r="B120" s="2"/>
      <c r="C120" s="2"/>
      <c r="D120" s="2" t="str">
        <f>D90</f>
        <v>área de recape (área de hachura obtida pelo autocad)</v>
      </c>
      <c r="E120" s="2"/>
      <c r="F120" s="48">
        <f>F90</f>
        <v>705.49</v>
      </c>
      <c r="G120" s="2" t="str">
        <f>G119</f>
        <v>M2</v>
      </c>
    </row>
    <row r="121" spans="1:7" s="13" customFormat="1">
      <c r="A121" s="46" t="e">
        <f>PO!#REF!</f>
        <v>#REF!</v>
      </c>
      <c r="B121" s="46"/>
      <c r="C121" s="46"/>
      <c r="D121" s="88" t="e">
        <f>PO!#REF!</f>
        <v>#REF!</v>
      </c>
      <c r="E121" s="46"/>
      <c r="F121" s="104"/>
      <c r="G121" s="88"/>
    </row>
    <row r="122" spans="1:7" s="13" customFormat="1">
      <c r="A122" s="47" t="e">
        <f>PO!#REF!</f>
        <v>#REF!</v>
      </c>
      <c r="B122" s="38"/>
      <c r="C122" s="38"/>
      <c r="D122" s="38" t="e">
        <f>PO!#REF!</f>
        <v>#REF!</v>
      </c>
      <c r="E122" s="38"/>
      <c r="F122" s="106"/>
      <c r="G122" s="38"/>
    </row>
    <row r="123" spans="1:7" s="13" customFormat="1">
      <c r="A123" s="98" t="e">
        <f>PO!#REF!</f>
        <v>#REF!</v>
      </c>
      <c r="B123" s="94" t="e">
        <f>PO!#REF!</f>
        <v>#REF!</v>
      </c>
      <c r="C123" s="97" t="e">
        <f>PO!#REF!</f>
        <v>#REF!</v>
      </c>
      <c r="D123" s="99" t="e">
        <f>PO!#REF!</f>
        <v>#REF!</v>
      </c>
      <c r="E123" s="93" t="e">
        <f>PO!#REF!</f>
        <v>#REF!</v>
      </c>
      <c r="F123" s="105">
        <f>F124</f>
        <v>442.69</v>
      </c>
      <c r="G123" s="96" t="e">
        <f>E123</f>
        <v>#REF!</v>
      </c>
    </row>
    <row r="124" spans="1:7" s="13" customFormat="1">
      <c r="A124" s="122"/>
      <c r="B124" s="123"/>
      <c r="C124" s="124"/>
      <c r="D124" s="100" t="s">
        <v>99</v>
      </c>
      <c r="E124" s="2"/>
      <c r="F124" s="48">
        <v>442.69</v>
      </c>
      <c r="G124" s="2" t="s">
        <v>82</v>
      </c>
    </row>
    <row r="125" spans="1:7" s="13" customFormat="1">
      <c r="A125" s="98" t="e">
        <f>PO!#REF!</f>
        <v>#REF!</v>
      </c>
      <c r="B125" s="94" t="e">
        <f>PO!#REF!</f>
        <v>#REF!</v>
      </c>
      <c r="C125" s="97" t="e">
        <f>PO!#REF!</f>
        <v>#REF!</v>
      </c>
      <c r="D125" s="99" t="e">
        <f>PO!#REF!</f>
        <v>#REF!</v>
      </c>
      <c r="E125" s="93" t="e">
        <f>PO!#REF!</f>
        <v>#REF!</v>
      </c>
      <c r="F125" s="105">
        <f>F126</f>
        <v>442.69</v>
      </c>
      <c r="G125" s="96" t="e">
        <f>E125</f>
        <v>#REF!</v>
      </c>
    </row>
    <row r="126" spans="1:7" s="13" customFormat="1">
      <c r="A126" s="2"/>
      <c r="B126" s="2"/>
      <c r="C126" s="2"/>
      <c r="D126" s="100" t="s">
        <v>99</v>
      </c>
      <c r="E126" s="2"/>
      <c r="F126" s="48">
        <f>F124</f>
        <v>442.69</v>
      </c>
      <c r="G126" s="2" t="s">
        <v>82</v>
      </c>
    </row>
    <row r="127" spans="1:7" s="13" customFormat="1">
      <c r="A127" s="98" t="e">
        <f>PO!#REF!</f>
        <v>#REF!</v>
      </c>
      <c r="B127" s="94" t="e">
        <f>PO!#REF!</f>
        <v>#REF!</v>
      </c>
      <c r="C127" s="97" t="e">
        <f>PO!#REF!</f>
        <v>#REF!</v>
      </c>
      <c r="D127" s="99" t="e">
        <f>PO!#REF!</f>
        <v>#REF!</v>
      </c>
      <c r="E127" s="93" t="e">
        <f>PO!#REF!</f>
        <v>#REF!</v>
      </c>
      <c r="F127" s="105">
        <f>ROUND(F128*F129,2)</f>
        <v>15.49</v>
      </c>
      <c r="G127" s="96" t="e">
        <f>E127</f>
        <v>#REF!</v>
      </c>
    </row>
    <row r="128" spans="1:7" s="13" customFormat="1">
      <c r="A128" s="2"/>
      <c r="B128" s="2"/>
      <c r="C128" s="2"/>
      <c r="D128" s="100" t="str">
        <f>D126</f>
        <v>área de recape (área de hachura obtida pelo autocad)</v>
      </c>
      <c r="E128" s="100"/>
      <c r="F128" s="125">
        <f>F126</f>
        <v>442.69</v>
      </c>
      <c r="G128" s="100" t="str">
        <f t="shared" ref="G128" si="1">G126</f>
        <v>m2</v>
      </c>
    </row>
    <row r="129" spans="1:7" s="13" customFormat="1">
      <c r="A129" s="2"/>
      <c r="B129" s="2"/>
      <c r="C129" s="2"/>
      <c r="D129" s="100" t="s">
        <v>100</v>
      </c>
      <c r="E129" s="2"/>
      <c r="F129" s="110">
        <v>3.5000000000000003E-2</v>
      </c>
      <c r="G129" s="2" t="s">
        <v>81</v>
      </c>
    </row>
    <row r="130" spans="1:7" s="13" customFormat="1">
      <c r="A130" s="47" t="e">
        <f>PO!#REF!</f>
        <v>#REF!</v>
      </c>
      <c r="B130" s="38"/>
      <c r="C130" s="38"/>
      <c r="D130" s="38" t="e">
        <f>PO!#REF!</f>
        <v>#REF!</v>
      </c>
      <c r="E130" s="38"/>
      <c r="F130" s="106"/>
      <c r="G130" s="38"/>
    </row>
    <row r="131" spans="1:7" s="13" customFormat="1">
      <c r="A131" s="98" t="e">
        <f>PO!#REF!</f>
        <v>#REF!</v>
      </c>
      <c r="B131" s="94" t="e">
        <f>PO!#REF!</f>
        <v>#REF!</v>
      </c>
      <c r="C131" s="97" t="e">
        <f>PO!#REF!</f>
        <v>#REF!</v>
      </c>
      <c r="D131" s="99" t="e">
        <f>PO!#REF!</f>
        <v>#REF!</v>
      </c>
      <c r="E131" s="93" t="e">
        <f>PO!#REF!</f>
        <v>#REF!</v>
      </c>
      <c r="F131" s="105">
        <f>F132+F135+F138+F141</f>
        <v>29.03</v>
      </c>
      <c r="G131" s="96" t="e">
        <f>E131</f>
        <v>#REF!</v>
      </c>
    </row>
    <row r="132" spans="1:7" s="13" customFormat="1">
      <c r="A132" s="2"/>
      <c r="B132" s="2"/>
      <c r="C132" s="2" t="s">
        <v>84</v>
      </c>
      <c r="D132" s="2"/>
      <c r="E132" s="2"/>
      <c r="F132" s="49">
        <f>ROUND(F133*F134,2)</f>
        <v>0</v>
      </c>
      <c r="G132" s="2" t="s">
        <v>82</v>
      </c>
    </row>
    <row r="133" spans="1:7" s="13" customFormat="1">
      <c r="A133" s="2"/>
      <c r="B133" s="2"/>
      <c r="C133" s="2"/>
      <c r="D133" s="2" t="s">
        <v>85</v>
      </c>
      <c r="E133" s="2"/>
      <c r="F133" s="48">
        <v>11.12</v>
      </c>
      <c r="G133" s="2" t="s">
        <v>82</v>
      </c>
    </row>
    <row r="134" spans="1:7" s="13" customFormat="1">
      <c r="A134" s="2"/>
      <c r="B134" s="2"/>
      <c r="C134" s="2"/>
      <c r="D134" s="2" t="s">
        <v>86</v>
      </c>
      <c r="E134" s="2"/>
      <c r="F134" s="48">
        <v>0</v>
      </c>
      <c r="G134" s="2" t="s">
        <v>15</v>
      </c>
    </row>
    <row r="135" spans="1:7" s="13" customFormat="1">
      <c r="A135" s="2"/>
      <c r="B135" s="2"/>
      <c r="C135" s="2" t="s">
        <v>87</v>
      </c>
      <c r="D135" s="2"/>
      <c r="E135" s="2"/>
      <c r="F135" s="49">
        <f>ROUND(F136*F137,2)</f>
        <v>0</v>
      </c>
      <c r="G135" s="2" t="s">
        <v>82</v>
      </c>
    </row>
    <row r="136" spans="1:7" s="13" customFormat="1">
      <c r="A136" s="2"/>
      <c r="B136" s="2"/>
      <c r="C136" s="2"/>
      <c r="D136" s="2" t="s">
        <v>88</v>
      </c>
      <c r="E136" s="2"/>
      <c r="F136" s="48">
        <v>4.93</v>
      </c>
      <c r="G136" s="2" t="s">
        <v>82</v>
      </c>
    </row>
    <row r="137" spans="1:7" s="13" customFormat="1">
      <c r="A137" s="2"/>
      <c r="B137" s="2"/>
      <c r="C137" s="2"/>
      <c r="D137" s="2" t="s">
        <v>83</v>
      </c>
      <c r="E137" s="2"/>
      <c r="F137" s="48"/>
      <c r="G137" s="2" t="s">
        <v>15</v>
      </c>
    </row>
    <row r="138" spans="1:7" s="13" customFormat="1">
      <c r="A138" s="2"/>
      <c r="B138" s="2"/>
      <c r="C138" s="2" t="s">
        <v>89</v>
      </c>
      <c r="D138" s="2"/>
      <c r="E138" s="2"/>
      <c r="F138" s="49">
        <f>ROUND(F139*F140,2)</f>
        <v>15</v>
      </c>
      <c r="G138" s="2" t="s">
        <v>82</v>
      </c>
    </row>
    <row r="139" spans="1:7" s="13" customFormat="1">
      <c r="A139" s="2"/>
      <c r="B139" s="2"/>
      <c r="C139" s="2"/>
      <c r="D139" s="2" t="s">
        <v>104</v>
      </c>
      <c r="E139" s="2"/>
      <c r="F139" s="48">
        <f>75+75</f>
        <v>150</v>
      </c>
      <c r="G139" s="2" t="s">
        <v>81</v>
      </c>
    </row>
    <row r="140" spans="1:7" s="13" customFormat="1">
      <c r="A140" s="2"/>
      <c r="B140" s="2"/>
      <c r="C140" s="2"/>
      <c r="D140" s="2" t="s">
        <v>90</v>
      </c>
      <c r="E140" s="2"/>
      <c r="F140" s="48">
        <v>0.1</v>
      </c>
      <c r="G140" s="2" t="s">
        <v>81</v>
      </c>
    </row>
    <row r="141" spans="1:7" s="13" customFormat="1">
      <c r="A141" s="2"/>
      <c r="B141" s="2"/>
      <c r="C141" s="2" t="s">
        <v>105</v>
      </c>
      <c r="D141" s="2"/>
      <c r="E141" s="2"/>
      <c r="F141" s="49">
        <f>ROUND(F142*F143,2)</f>
        <v>14.03</v>
      </c>
      <c r="G141" s="2" t="s">
        <v>82</v>
      </c>
    </row>
    <row r="142" spans="1:7" s="13" customFormat="1">
      <c r="A142" s="2"/>
      <c r="B142" s="2"/>
      <c r="C142" s="2"/>
      <c r="D142" s="2" t="s">
        <v>106</v>
      </c>
      <c r="E142" s="2"/>
      <c r="F142" s="48">
        <f>70.15</f>
        <v>70.150000000000006</v>
      </c>
      <c r="G142" s="2" t="s">
        <v>81</v>
      </c>
    </row>
    <row r="143" spans="1:7" s="13" customFormat="1">
      <c r="A143" s="2"/>
      <c r="B143" s="2"/>
      <c r="C143" s="2"/>
      <c r="D143" s="2" t="s">
        <v>90</v>
      </c>
      <c r="E143" s="2"/>
      <c r="F143" s="48">
        <f>2*0.1</f>
        <v>0.2</v>
      </c>
      <c r="G143" s="2" t="s">
        <v>81</v>
      </c>
    </row>
    <row r="144" spans="1:7" s="13" customFormat="1">
      <c r="A144" s="98" t="e">
        <f>PO!#REF!</f>
        <v>#REF!</v>
      </c>
      <c r="B144" s="94" t="e">
        <f>PO!#REF!</f>
        <v>#REF!</v>
      </c>
      <c r="C144" s="97" t="e">
        <f>PO!#REF!</f>
        <v>#REF!</v>
      </c>
      <c r="D144" s="99" t="e">
        <f>PO!#REF!</f>
        <v>#REF!</v>
      </c>
      <c r="E144" s="93" t="e">
        <f>PO!#REF!</f>
        <v>#REF!</v>
      </c>
      <c r="F144" s="105">
        <f>F145</f>
        <v>0.3</v>
      </c>
      <c r="G144" s="96" t="e">
        <f>E144</f>
        <v>#REF!</v>
      </c>
    </row>
    <row r="145" spans="1:7" s="13" customFormat="1">
      <c r="A145" s="2"/>
      <c r="B145" s="2"/>
      <c r="C145" s="2" t="s">
        <v>151</v>
      </c>
      <c r="D145" s="2"/>
      <c r="E145" s="2"/>
      <c r="F145" s="49">
        <f>ROUND(F146*F147,2)</f>
        <v>0.3</v>
      </c>
      <c r="G145" s="24" t="s">
        <v>82</v>
      </c>
    </row>
    <row r="146" spans="1:7" s="13" customFormat="1">
      <c r="A146" s="2"/>
      <c r="B146" s="2"/>
      <c r="C146" s="2"/>
      <c r="D146" s="2" t="s">
        <v>108</v>
      </c>
      <c r="E146" s="2"/>
      <c r="F146" s="48">
        <v>0.3</v>
      </c>
      <c r="G146" s="2" t="s">
        <v>82</v>
      </c>
    </row>
    <row r="147" spans="1:7" s="13" customFormat="1">
      <c r="A147" s="2"/>
      <c r="B147" s="2"/>
      <c r="C147" s="2"/>
      <c r="D147" s="2" t="s">
        <v>109</v>
      </c>
      <c r="E147" s="2"/>
      <c r="F147" s="48">
        <v>1</v>
      </c>
      <c r="G147" s="2" t="s">
        <v>15</v>
      </c>
    </row>
    <row r="148" spans="1:7" s="13" customFormat="1">
      <c r="A148" s="98" t="e">
        <f>PO!#REF!</f>
        <v>#REF!</v>
      </c>
      <c r="B148" s="94" t="e">
        <f>PO!#REF!</f>
        <v>#REF!</v>
      </c>
      <c r="C148" s="97" t="e">
        <f>PO!#REF!</f>
        <v>#REF!</v>
      </c>
      <c r="D148" s="99" t="e">
        <f>PO!#REF!</f>
        <v>#REF!</v>
      </c>
      <c r="E148" s="93" t="e">
        <f>PO!#REF!</f>
        <v>#REF!</v>
      </c>
      <c r="F148" s="105">
        <f>F149</f>
        <v>1</v>
      </c>
      <c r="G148" s="96" t="e">
        <f>E148</f>
        <v>#REF!</v>
      </c>
    </row>
    <row r="149" spans="1:7" s="13" customFormat="1">
      <c r="A149" s="2"/>
      <c r="B149" s="2"/>
      <c r="C149" s="2"/>
      <c r="D149" s="2" t="s">
        <v>109</v>
      </c>
      <c r="E149" s="2"/>
      <c r="F149" s="48">
        <f>F147</f>
        <v>1</v>
      </c>
      <c r="G149" s="2" t="s">
        <v>15</v>
      </c>
    </row>
    <row r="150" spans="1:7" s="13" customFormat="1">
      <c r="A150" s="2"/>
      <c r="B150" s="2"/>
      <c r="C150" s="2"/>
      <c r="D150" s="2"/>
      <c r="E150" s="2"/>
      <c r="F150" s="48"/>
      <c r="G150" s="2"/>
    </row>
    <row r="151" spans="1:7" s="13" customFormat="1">
      <c r="A151" s="2"/>
      <c r="B151" s="2"/>
      <c r="C151" s="2"/>
      <c r="D151" s="2"/>
      <c r="E151" s="2"/>
      <c r="F151" s="48"/>
      <c r="G151" s="2"/>
    </row>
    <row r="152" spans="1:7" s="13" customFormat="1">
      <c r="A152" s="2"/>
      <c r="B152" s="2"/>
      <c r="C152" s="2"/>
      <c r="D152" s="2"/>
      <c r="E152" s="2"/>
      <c r="F152" s="48"/>
      <c r="G152" s="2"/>
    </row>
    <row r="153" spans="1:7" s="13" customFormat="1">
      <c r="A153" s="2"/>
      <c r="B153" s="2"/>
      <c r="C153" s="2"/>
      <c r="D153" s="2"/>
      <c r="E153" s="2"/>
      <c r="F153" s="48"/>
      <c r="G153" s="2"/>
    </row>
    <row r="154" spans="1:7" s="13" customFormat="1">
      <c r="A154" s="2"/>
      <c r="B154" s="2"/>
      <c r="C154" s="2"/>
      <c r="D154" s="2"/>
      <c r="E154" s="2"/>
      <c r="F154" s="48"/>
      <c r="G154" s="2"/>
    </row>
    <row r="155" spans="1:7">
      <c r="C155" s="39" t="s">
        <v>48</v>
      </c>
      <c r="D155" s="182">
        <f ca="1">TODAY()</f>
        <v>45016</v>
      </c>
      <c r="E155" s="182"/>
      <c r="F155" s="182"/>
      <c r="G155" s="182"/>
    </row>
    <row r="156" spans="1:7" s="13" customFormat="1">
      <c r="A156" s="33"/>
      <c r="B156" s="33"/>
      <c r="C156" s="39"/>
      <c r="D156" s="108"/>
      <c r="E156" s="108"/>
      <c r="F156" s="108"/>
      <c r="G156" s="108"/>
    </row>
    <row r="157" spans="1:7" s="13" customFormat="1">
      <c r="A157" s="33"/>
      <c r="B157" s="33"/>
      <c r="C157" s="39"/>
      <c r="D157" s="108"/>
      <c r="E157" s="108"/>
      <c r="F157" s="108"/>
      <c r="G157" s="108"/>
    </row>
    <row r="159" spans="1:7">
      <c r="D159" s="40"/>
    </row>
    <row r="160" spans="1:7" ht="12.95" customHeight="1">
      <c r="D160" s="30" t="str">
        <f>BDI!E35</f>
        <v>Responsável técnico</v>
      </c>
    </row>
    <row r="161" spans="4:4" ht="12.95" customHeight="1">
      <c r="D161" s="12" t="str">
        <f>BDI!E36</f>
        <v>Eng. Civil Daniel Francisco</v>
      </c>
    </row>
    <row r="162" spans="4:4" ht="12.95" customHeight="1">
      <c r="D162" s="12" t="str">
        <f>BDI!E37</f>
        <v>Engenheiro Civil</v>
      </c>
    </row>
    <row r="163" spans="4:4" ht="12.95" customHeight="1">
      <c r="D163" s="12" t="str">
        <f>BDI!E38</f>
        <v>CREA-SP: 5070397010</v>
      </c>
    </row>
    <row r="164" spans="4:4" ht="12.95" customHeight="1">
      <c r="D164" s="12" t="s">
        <v>165</v>
      </c>
    </row>
  </sheetData>
  <sheetProtection sheet="1" selectLockedCells="1" selectUnlockedCells="1"/>
  <mergeCells count="8">
    <mergeCell ref="D155:G155"/>
    <mergeCell ref="A6:G6"/>
    <mergeCell ref="A1:B5"/>
    <mergeCell ref="C1:G1"/>
    <mergeCell ref="C2:G2"/>
    <mergeCell ref="C3:G3"/>
    <mergeCell ref="C4:G4"/>
    <mergeCell ref="C5:G5"/>
  </mergeCells>
  <pageMargins left="0.98425196850393704" right="0.98425196850393704" top="0.59055118110236227" bottom="0.59055118110236227" header="0.31496062992125984" footer="0.31496062992125984"/>
  <pageSetup paperSize="9" scale="78" fitToHeight="0" orientation="portrait" horizontalDpi="4294967294" verticalDpi="4294967294" r:id="rId1"/>
  <headerFooter>
    <oddFooter>&amp;CPágina &amp;P de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topLeftCell="A19" zoomScale="85" zoomScaleNormal="85" workbookViewId="0">
      <selection activeCell="J50" sqref="J50"/>
    </sheetView>
  </sheetViews>
  <sheetFormatPr defaultColWidth="0" defaultRowHeight="15.75" zeroHeight="1"/>
  <cols>
    <col min="1" max="1" width="11.5703125" style="50" customWidth="1"/>
    <col min="2" max="2" width="11.140625" style="117" customWidth="1"/>
    <col min="3" max="3" width="11" style="50" customWidth="1"/>
    <col min="4" max="4" width="53.140625" style="117" customWidth="1"/>
    <col min="5" max="5" width="22.7109375" style="50" hidden="1" customWidth="1"/>
    <col min="6" max="6" width="12.42578125" style="81" customWidth="1"/>
    <col min="7" max="7" width="10.42578125" style="81" bestFit="1" customWidth="1"/>
    <col min="8" max="8" width="14.42578125" style="50" customWidth="1"/>
    <col min="9" max="9" width="14.28515625" style="50" customWidth="1"/>
    <col min="10" max="10" width="20.28515625" style="50" bestFit="1" customWidth="1"/>
    <col min="11" max="11" width="13.28515625" customWidth="1"/>
    <col min="12" max="12" width="13.28515625" hidden="1" customWidth="1"/>
    <col min="13" max="16384" width="9.140625" hidden="1"/>
  </cols>
  <sheetData>
    <row r="1" spans="1:11">
      <c r="A1" s="158"/>
      <c r="B1" s="159"/>
      <c r="C1" s="160"/>
      <c r="D1" s="202"/>
      <c r="E1" s="202"/>
      <c r="F1" s="202"/>
      <c r="G1" s="202"/>
      <c r="H1" s="202"/>
      <c r="I1" s="202"/>
      <c r="J1" s="203"/>
    </row>
    <row r="2" spans="1:11">
      <c r="A2" s="161"/>
      <c r="B2" s="162"/>
      <c r="C2" s="163"/>
      <c r="D2" s="204"/>
      <c r="E2" s="204"/>
      <c r="F2" s="204"/>
      <c r="G2" s="204"/>
      <c r="H2" s="204"/>
      <c r="I2" s="204"/>
      <c r="J2" s="205"/>
    </row>
    <row r="3" spans="1:11">
      <c r="A3" s="161"/>
      <c r="B3" s="162"/>
      <c r="C3" s="163"/>
      <c r="D3" s="204"/>
      <c r="E3" s="204"/>
      <c r="F3" s="204"/>
      <c r="G3" s="204"/>
      <c r="H3" s="204"/>
      <c r="I3" s="204"/>
      <c r="J3" s="205"/>
    </row>
    <row r="4" spans="1:11">
      <c r="A4" s="161"/>
      <c r="B4" s="162"/>
      <c r="C4" s="163"/>
      <c r="D4" s="204"/>
      <c r="E4" s="204"/>
      <c r="F4" s="204"/>
      <c r="G4" s="204"/>
      <c r="H4" s="204"/>
      <c r="I4" s="204"/>
      <c r="J4" s="205"/>
    </row>
    <row r="5" spans="1:11">
      <c r="A5" s="164"/>
      <c r="B5" s="165"/>
      <c r="C5" s="166"/>
      <c r="D5" s="206"/>
      <c r="E5" s="206"/>
      <c r="F5" s="206"/>
      <c r="G5" s="206"/>
      <c r="H5" s="206"/>
      <c r="I5" s="206"/>
      <c r="J5" s="207"/>
    </row>
    <row r="6" spans="1:11" ht="29.25" customHeight="1">
      <c r="A6" s="199" t="s">
        <v>44</v>
      </c>
      <c r="B6" s="200"/>
      <c r="C6" s="200"/>
      <c r="D6" s="200"/>
      <c r="E6" s="200"/>
      <c r="F6" s="200"/>
      <c r="G6" s="200"/>
      <c r="H6" s="200"/>
      <c r="I6" s="200"/>
      <c r="J6" s="201"/>
    </row>
    <row r="7" spans="1:11">
      <c r="A7" s="51"/>
      <c r="B7" s="113"/>
      <c r="C7" s="51"/>
      <c r="D7" s="113"/>
      <c r="E7" s="51"/>
      <c r="F7" s="51"/>
      <c r="G7" s="51"/>
      <c r="H7" s="51"/>
      <c r="I7" s="51"/>
      <c r="J7" s="51"/>
    </row>
    <row r="8" spans="1:11">
      <c r="A8" s="52" t="s">
        <v>45</v>
      </c>
      <c r="B8" s="53" t="str">
        <f>BDI!C7</f>
        <v>RECAPEAMENTO ASFÁLTICO EM TRECHOS DAS AVENIDAS JOSÉ DIAS BATISTA E RIO PARDO</v>
      </c>
      <c r="C8" s="53"/>
      <c r="D8" s="114"/>
      <c r="E8" s="51"/>
      <c r="F8" s="51"/>
      <c r="G8" s="51"/>
      <c r="H8" s="51"/>
      <c r="I8" s="51"/>
      <c r="J8" s="54"/>
    </row>
    <row r="9" spans="1:11">
      <c r="A9" s="55" t="s">
        <v>168</v>
      </c>
      <c r="B9" s="113"/>
      <c r="C9" s="53"/>
      <c r="D9" s="113"/>
      <c r="E9" s="51"/>
      <c r="F9" s="51"/>
      <c r="G9" s="51"/>
      <c r="H9" s="51"/>
      <c r="I9" s="51"/>
      <c r="J9" s="54"/>
    </row>
    <row r="10" spans="1:11">
      <c r="A10" s="55" t="s">
        <v>46</v>
      </c>
      <c r="B10" s="171">
        <v>0.23899999999999999</v>
      </c>
      <c r="C10" s="56"/>
      <c r="D10" s="115"/>
      <c r="E10" s="51"/>
      <c r="F10" s="51"/>
      <c r="G10" s="51"/>
      <c r="H10" s="51"/>
      <c r="I10" s="51"/>
      <c r="J10" s="54"/>
    </row>
    <row r="11" spans="1:11" ht="31.5">
      <c r="A11" s="57" t="s">
        <v>92</v>
      </c>
      <c r="B11" s="58" t="s">
        <v>93</v>
      </c>
      <c r="C11" s="57" t="s">
        <v>94</v>
      </c>
      <c r="D11" s="58" t="s">
        <v>3</v>
      </c>
      <c r="E11" s="57" t="s">
        <v>4</v>
      </c>
      <c r="F11" s="59" t="s">
        <v>91</v>
      </c>
      <c r="G11" s="59" t="str">
        <f>E11</f>
        <v>Unidade</v>
      </c>
      <c r="H11" s="60" t="s">
        <v>5</v>
      </c>
      <c r="I11" s="60" t="s">
        <v>173</v>
      </c>
      <c r="J11" s="61" t="s">
        <v>172</v>
      </c>
    </row>
    <row r="12" spans="1:11" s="151" customFormat="1" ht="47.25">
      <c r="A12" s="146">
        <v>1</v>
      </c>
      <c r="B12" s="147"/>
      <c r="C12" s="147"/>
      <c r="D12" s="148" t="str">
        <f>BDI!C7</f>
        <v>RECAPEAMENTO ASFÁLTICO EM TRECHOS DAS AVENIDAS JOSÉ DIAS BATISTA E RIO PARDO</v>
      </c>
      <c r="E12" s="147"/>
      <c r="F12" s="149"/>
      <c r="G12" s="149"/>
      <c r="H12" s="150"/>
      <c r="I12" s="150"/>
      <c r="J12" s="150">
        <f>J13+J15+J31</f>
        <v>512319.04000000004</v>
      </c>
      <c r="K12" s="170"/>
    </row>
    <row r="13" spans="1:11">
      <c r="A13" s="144" t="s">
        <v>13</v>
      </c>
      <c r="B13" s="62"/>
      <c r="C13" s="62"/>
      <c r="D13" s="63" t="s">
        <v>164</v>
      </c>
      <c r="E13" s="62"/>
      <c r="F13" s="64"/>
      <c r="G13" s="64"/>
      <c r="H13" s="65"/>
      <c r="I13" s="65"/>
      <c r="J13" s="65">
        <f>J14</f>
        <v>6394.74</v>
      </c>
    </row>
    <row r="14" spans="1:11" ht="31.5">
      <c r="A14" s="82" t="s">
        <v>61</v>
      </c>
      <c r="B14" s="86" t="s">
        <v>169</v>
      </c>
      <c r="C14" s="83" t="s">
        <v>58</v>
      </c>
      <c r="D14" s="84" t="s">
        <v>59</v>
      </c>
      <c r="E14" s="83" t="s">
        <v>60</v>
      </c>
      <c r="F14" s="85">
        <f>MC!F12</f>
        <v>6</v>
      </c>
      <c r="G14" s="85" t="str">
        <f>E14</f>
        <v>M2</v>
      </c>
      <c r="H14" s="167">
        <v>860.2</v>
      </c>
      <c r="I14" s="87">
        <f>ROUND(H14*(1+$B$10),2)</f>
        <v>1065.79</v>
      </c>
      <c r="J14" s="87">
        <f>ROUND(I14*F14,2)</f>
        <v>6394.74</v>
      </c>
    </row>
    <row r="15" spans="1:11">
      <c r="A15" s="144" t="s">
        <v>14</v>
      </c>
      <c r="B15" s="62"/>
      <c r="C15" s="62"/>
      <c r="D15" s="63" t="s">
        <v>124</v>
      </c>
      <c r="E15" s="62"/>
      <c r="F15" s="64"/>
      <c r="G15" s="64"/>
      <c r="H15" s="168"/>
      <c r="I15" s="65"/>
      <c r="J15" s="65">
        <f>J20+J25+J16+J29</f>
        <v>423279.45</v>
      </c>
    </row>
    <row r="16" spans="1:11" s="13" customFormat="1">
      <c r="A16" s="145" t="s">
        <v>63</v>
      </c>
      <c r="B16" s="67"/>
      <c r="C16" s="67"/>
      <c r="D16" s="68" t="s">
        <v>126</v>
      </c>
      <c r="E16" s="67"/>
      <c r="F16" s="69"/>
      <c r="G16" s="69"/>
      <c r="H16" s="169"/>
      <c r="I16" s="70"/>
      <c r="J16" s="70">
        <f>SUM(J17:J19)</f>
        <v>5536.6399999999994</v>
      </c>
    </row>
    <row r="17" spans="1:10" s="13" customFormat="1" ht="47.25">
      <c r="A17" s="82" t="s">
        <v>66</v>
      </c>
      <c r="B17" s="86" t="str">
        <f>B14</f>
        <v>CDHU-186</v>
      </c>
      <c r="C17" s="83" t="s">
        <v>127</v>
      </c>
      <c r="D17" s="84" t="s">
        <v>128</v>
      </c>
      <c r="E17" s="83" t="s">
        <v>62</v>
      </c>
      <c r="F17" s="85">
        <f>MC!F17</f>
        <v>2.59</v>
      </c>
      <c r="G17" s="85" t="str">
        <f t="shared" ref="G17:G19" si="0">E17</f>
        <v>M3</v>
      </c>
      <c r="H17" s="167">
        <v>298.43</v>
      </c>
      <c r="I17" s="87">
        <f t="shared" ref="I17" si="1">ROUND(H17*(1+$B$10),2)</f>
        <v>369.75</v>
      </c>
      <c r="J17" s="87">
        <f t="shared" ref="J17" si="2">ROUND(I17*F17,2)</f>
        <v>957.65</v>
      </c>
    </row>
    <row r="18" spans="1:10" s="13" customFormat="1" ht="31.5">
      <c r="A18" s="82" t="s">
        <v>67</v>
      </c>
      <c r="B18" s="86" t="str">
        <f>B17</f>
        <v>CDHU-186</v>
      </c>
      <c r="C18" s="83" t="s">
        <v>131</v>
      </c>
      <c r="D18" s="84" t="s">
        <v>132</v>
      </c>
      <c r="E18" s="83" t="s">
        <v>133</v>
      </c>
      <c r="F18" s="85">
        <f>MC!F26</f>
        <v>129.5</v>
      </c>
      <c r="G18" s="85" t="str">
        <f t="shared" ref="G18" si="3">E18</f>
        <v>KG</v>
      </c>
      <c r="H18" s="167">
        <v>14.16</v>
      </c>
      <c r="I18" s="87">
        <f t="shared" ref="I18" si="4">ROUND(H18*(1+$B$10),2)</f>
        <v>17.54</v>
      </c>
      <c r="J18" s="87">
        <f t="shared" ref="J18" si="5">ROUND(I18*F18,2)</f>
        <v>2271.4299999999998</v>
      </c>
    </row>
    <row r="19" spans="1:10" s="13" customFormat="1" ht="31.5">
      <c r="A19" s="82" t="s">
        <v>68</v>
      </c>
      <c r="B19" s="86" t="str">
        <f>B18</f>
        <v>CDHU-186</v>
      </c>
      <c r="C19" s="83" t="s">
        <v>129</v>
      </c>
      <c r="D19" s="84" t="s">
        <v>130</v>
      </c>
      <c r="E19" s="83" t="s">
        <v>62</v>
      </c>
      <c r="F19" s="85">
        <f>MC!F45</f>
        <v>2.59</v>
      </c>
      <c r="G19" s="85" t="str">
        <f t="shared" si="0"/>
        <v>M3</v>
      </c>
      <c r="H19" s="167">
        <v>719.09</v>
      </c>
      <c r="I19" s="87">
        <f t="shared" ref="I19" si="6">ROUND(H19*(1+$B$10),2)</f>
        <v>890.95</v>
      </c>
      <c r="J19" s="87">
        <f t="shared" ref="J19" si="7">ROUND(I19*F19,2)</f>
        <v>2307.56</v>
      </c>
    </row>
    <row r="20" spans="1:10">
      <c r="A20" s="145" t="s">
        <v>64</v>
      </c>
      <c r="B20" s="67"/>
      <c r="C20" s="67"/>
      <c r="D20" s="68" t="s">
        <v>119</v>
      </c>
      <c r="E20" s="67"/>
      <c r="F20" s="69"/>
      <c r="G20" s="69"/>
      <c r="H20" s="169"/>
      <c r="I20" s="70"/>
      <c r="J20" s="70">
        <f>SUM(J21:J24)</f>
        <v>393063.43</v>
      </c>
    </row>
    <row r="21" spans="1:10" s="13" customFormat="1" ht="31.5">
      <c r="A21" s="82" t="s">
        <v>69</v>
      </c>
      <c r="B21" s="86" t="str">
        <f>B19</f>
        <v>CDHU-186</v>
      </c>
      <c r="C21" s="83" t="s">
        <v>152</v>
      </c>
      <c r="D21" s="84" t="s">
        <v>153</v>
      </c>
      <c r="E21" s="83" t="s">
        <v>62</v>
      </c>
      <c r="F21" s="85">
        <f>MC!F48</f>
        <v>8.36</v>
      </c>
      <c r="G21" s="85" t="str">
        <f t="shared" ref="G21:G23" si="8">E21</f>
        <v>M3</v>
      </c>
      <c r="H21" s="167">
        <v>207.08</v>
      </c>
      <c r="I21" s="87">
        <f t="shared" ref="I21" si="9">ROUND(H21*(1+$B$10),2)</f>
        <v>256.57</v>
      </c>
      <c r="J21" s="87">
        <f t="shared" ref="J21" si="10">ROUND(I21*F21,2)</f>
        <v>2144.9299999999998</v>
      </c>
    </row>
    <row r="22" spans="1:10" s="13" customFormat="1" ht="47.25">
      <c r="A22" s="82" t="s">
        <v>97</v>
      </c>
      <c r="B22" s="86" t="str">
        <f>B14</f>
        <v>CDHU-186</v>
      </c>
      <c r="C22" s="83" t="s">
        <v>121</v>
      </c>
      <c r="D22" s="84" t="s">
        <v>122</v>
      </c>
      <c r="E22" s="83" t="s">
        <v>60</v>
      </c>
      <c r="F22" s="85">
        <f>MC!F52</f>
        <v>4059.4300000000003</v>
      </c>
      <c r="G22" s="85" t="str">
        <f t="shared" si="8"/>
        <v>M2</v>
      </c>
      <c r="H22" s="167">
        <v>10.49</v>
      </c>
      <c r="I22" s="87">
        <f t="shared" ref="I22" si="11">ROUND(H22*(1+$B$10),2)</f>
        <v>13</v>
      </c>
      <c r="J22" s="87">
        <f t="shared" ref="J22" si="12">ROUND(I22*F22,2)</f>
        <v>52772.59</v>
      </c>
    </row>
    <row r="23" spans="1:10" ht="31.5">
      <c r="A23" s="82" t="s">
        <v>98</v>
      </c>
      <c r="B23" s="86" t="str">
        <f>B14</f>
        <v>CDHU-186</v>
      </c>
      <c r="C23" s="83" t="s">
        <v>70</v>
      </c>
      <c r="D23" s="84" t="s">
        <v>71</v>
      </c>
      <c r="E23" s="83" t="s">
        <v>60</v>
      </c>
      <c r="F23" s="85">
        <f>MC!F55</f>
        <v>4129.13</v>
      </c>
      <c r="G23" s="85" t="str">
        <f t="shared" si="8"/>
        <v>M2</v>
      </c>
      <c r="H23" s="167">
        <v>7.93</v>
      </c>
      <c r="I23" s="87">
        <f t="shared" ref="I23:I26" si="13">ROUND(H23*(1+$B$10),2)</f>
        <v>9.83</v>
      </c>
      <c r="J23" s="87">
        <f t="shared" ref="J23:J26" si="14">ROUND(I23*F23,2)</f>
        <v>40589.35</v>
      </c>
    </row>
    <row r="24" spans="1:10" ht="31.5">
      <c r="A24" s="82" t="s">
        <v>137</v>
      </c>
      <c r="B24" s="86" t="str">
        <f>B23</f>
        <v>CDHU-186</v>
      </c>
      <c r="C24" s="83" t="s">
        <v>72</v>
      </c>
      <c r="D24" s="84" t="s">
        <v>73</v>
      </c>
      <c r="E24" s="83" t="s">
        <v>62</v>
      </c>
      <c r="F24" s="85">
        <f>MC!F57</f>
        <v>144.52000000000001</v>
      </c>
      <c r="G24" s="85" t="str">
        <f t="shared" ref="G24:G30" si="15">E24</f>
        <v>M3</v>
      </c>
      <c r="H24" s="167">
        <v>1661.77</v>
      </c>
      <c r="I24" s="87">
        <f t="shared" si="13"/>
        <v>2058.9299999999998</v>
      </c>
      <c r="J24" s="87">
        <f t="shared" si="14"/>
        <v>297556.56</v>
      </c>
    </row>
    <row r="25" spans="1:10">
      <c r="A25" s="145" t="s">
        <v>138</v>
      </c>
      <c r="B25" s="67"/>
      <c r="C25" s="67"/>
      <c r="D25" s="68" t="s">
        <v>74</v>
      </c>
      <c r="E25" s="67"/>
      <c r="F25" s="69"/>
      <c r="G25" s="69"/>
      <c r="H25" s="169"/>
      <c r="I25" s="70"/>
      <c r="J25" s="70">
        <f>SUM(J26:J28)</f>
        <v>23688.39</v>
      </c>
    </row>
    <row r="26" spans="1:10" ht="31.5">
      <c r="A26" s="82" t="s">
        <v>139</v>
      </c>
      <c r="B26" s="86" t="str">
        <f>B24</f>
        <v>CDHU-186</v>
      </c>
      <c r="C26" s="83" t="s">
        <v>95</v>
      </c>
      <c r="D26" s="84" t="s">
        <v>96</v>
      </c>
      <c r="E26" s="83" t="s">
        <v>60</v>
      </c>
      <c r="F26" s="85">
        <f>MC!F65</f>
        <v>207.09</v>
      </c>
      <c r="G26" s="85" t="str">
        <f t="shared" si="15"/>
        <v>M2</v>
      </c>
      <c r="H26" s="167">
        <v>76.91</v>
      </c>
      <c r="I26" s="87">
        <f t="shared" si="13"/>
        <v>95.29</v>
      </c>
      <c r="J26" s="87">
        <f t="shared" si="14"/>
        <v>19733.61</v>
      </c>
    </row>
    <row r="27" spans="1:10" ht="31.5">
      <c r="A27" s="82" t="s">
        <v>140</v>
      </c>
      <c r="B27" s="86" t="str">
        <f>B26</f>
        <v>CDHU-186</v>
      </c>
      <c r="C27" s="83" t="s">
        <v>75</v>
      </c>
      <c r="D27" s="84" t="s">
        <v>76</v>
      </c>
      <c r="E27" s="83" t="s">
        <v>60</v>
      </c>
      <c r="F27" s="85">
        <f>MC!F78</f>
        <v>0.6</v>
      </c>
      <c r="G27" s="85" t="str">
        <f t="shared" si="15"/>
        <v>M2</v>
      </c>
      <c r="H27" s="167">
        <v>954.43</v>
      </c>
      <c r="I27" s="87">
        <f t="shared" ref="I27:I28" si="16">ROUND(H27*(1+$B$10),2)</f>
        <v>1182.54</v>
      </c>
      <c r="J27" s="87">
        <f t="shared" ref="J27:J28" si="17">ROUND(I27*F27,2)</f>
        <v>709.52</v>
      </c>
    </row>
    <row r="28" spans="1:10" ht="31.5">
      <c r="A28" s="82" t="s">
        <v>141</v>
      </c>
      <c r="B28" s="86" t="str">
        <f>B27</f>
        <v>CDHU-186</v>
      </c>
      <c r="C28" s="83" t="s">
        <v>77</v>
      </c>
      <c r="D28" s="84" t="s">
        <v>78</v>
      </c>
      <c r="E28" s="83" t="s">
        <v>65</v>
      </c>
      <c r="F28" s="85">
        <f>MC!F82</f>
        <v>2</v>
      </c>
      <c r="G28" s="85" t="str">
        <f t="shared" si="15"/>
        <v>UN</v>
      </c>
      <c r="H28" s="167">
        <v>1309.6300000000001</v>
      </c>
      <c r="I28" s="87">
        <f t="shared" si="16"/>
        <v>1622.63</v>
      </c>
      <c r="J28" s="87">
        <f t="shared" si="17"/>
        <v>3245.26</v>
      </c>
    </row>
    <row r="29" spans="1:10" s="13" customFormat="1">
      <c r="A29" s="145" t="s">
        <v>166</v>
      </c>
      <c r="B29" s="67"/>
      <c r="C29" s="67"/>
      <c r="D29" s="68" t="s">
        <v>174</v>
      </c>
      <c r="E29" s="67"/>
      <c r="F29" s="69"/>
      <c r="G29" s="69"/>
      <c r="H29" s="169"/>
      <c r="I29" s="70"/>
      <c r="J29" s="70">
        <f>J30</f>
        <v>990.99</v>
      </c>
    </row>
    <row r="30" spans="1:10" s="13" customFormat="1" ht="31.5">
      <c r="A30" s="82" t="s">
        <v>167</v>
      </c>
      <c r="B30" s="86" t="str">
        <f>B28</f>
        <v>CDHU-186</v>
      </c>
      <c r="C30" s="83" t="s">
        <v>170</v>
      </c>
      <c r="D30" s="84" t="s">
        <v>171</v>
      </c>
      <c r="E30" s="83" t="s">
        <v>60</v>
      </c>
      <c r="F30" s="85">
        <f>MC!F85</f>
        <v>4129.13</v>
      </c>
      <c r="G30" s="85" t="str">
        <f t="shared" si="15"/>
        <v>M2</v>
      </c>
      <c r="H30" s="167">
        <v>0.19</v>
      </c>
      <c r="I30" s="87">
        <f t="shared" ref="I30" si="18">ROUND(H30*(1+$B$10),2)</f>
        <v>0.24</v>
      </c>
      <c r="J30" s="87">
        <f t="shared" ref="J30" si="19">ROUND(I30*F30,2)</f>
        <v>990.99</v>
      </c>
    </row>
    <row r="31" spans="1:10">
      <c r="A31" s="144" t="s">
        <v>110</v>
      </c>
      <c r="B31" s="62"/>
      <c r="C31" s="62"/>
      <c r="D31" s="63" t="s">
        <v>120</v>
      </c>
      <c r="E31" s="62"/>
      <c r="F31" s="64"/>
      <c r="G31" s="64"/>
      <c r="H31" s="168"/>
      <c r="I31" s="65"/>
      <c r="J31" s="65">
        <f>J32+J37+J41</f>
        <v>82644.85000000002</v>
      </c>
    </row>
    <row r="32" spans="1:10">
      <c r="A32" s="145" t="s">
        <v>111</v>
      </c>
      <c r="B32" s="67"/>
      <c r="C32" s="67"/>
      <c r="D32" s="68" t="s">
        <v>119</v>
      </c>
      <c r="E32" s="67"/>
      <c r="F32" s="69"/>
      <c r="G32" s="69"/>
      <c r="H32" s="169"/>
      <c r="I32" s="70"/>
      <c r="J32" s="70">
        <f>SUM(J33:J36)</f>
        <v>72785.320000000007</v>
      </c>
    </row>
    <row r="33" spans="1:12" s="13" customFormat="1" ht="47.25">
      <c r="A33" s="82" t="s">
        <v>113</v>
      </c>
      <c r="B33" s="86" t="str">
        <f>B28</f>
        <v>CDHU-186</v>
      </c>
      <c r="C33" s="83" t="str">
        <f>C22</f>
        <v>03.07.050</v>
      </c>
      <c r="D33" s="84" t="str">
        <f>D22</f>
        <v>Fresagem de pavimento asfáltico com espessura até 5 cm, inclusive carregamento, transporte até 1 quilômetro e descarregamento</v>
      </c>
      <c r="E33" s="83"/>
      <c r="F33" s="85">
        <f>F34</f>
        <v>705.49</v>
      </c>
      <c r="G33" s="85" t="str">
        <f>G22</f>
        <v>M2</v>
      </c>
      <c r="H33" s="167">
        <v>10.49</v>
      </c>
      <c r="I33" s="87">
        <f t="shared" ref="I33" si="20">ROUND(H33*(1+$B$10),2)</f>
        <v>13</v>
      </c>
      <c r="J33" s="87">
        <f t="shared" ref="J33" si="21">ROUND(I33*F33,2)</f>
        <v>9171.3700000000008</v>
      </c>
    </row>
    <row r="34" spans="1:12" ht="31.5">
      <c r="A34" s="82" t="s">
        <v>114</v>
      </c>
      <c r="B34" s="86" t="str">
        <f>B28</f>
        <v>CDHU-186</v>
      </c>
      <c r="C34" s="83" t="s">
        <v>70</v>
      </c>
      <c r="D34" s="84" t="s">
        <v>71</v>
      </c>
      <c r="E34" s="83" t="s">
        <v>60</v>
      </c>
      <c r="F34" s="85">
        <f>MC!F89</f>
        <v>705.49</v>
      </c>
      <c r="G34" s="85" t="str">
        <f t="shared" ref="G34:G36" si="22">E34</f>
        <v>M2</v>
      </c>
      <c r="H34" s="167">
        <v>7.93</v>
      </c>
      <c r="I34" s="87">
        <f t="shared" ref="I34:I36" si="23">ROUND(H34*(1+$B$10),2)</f>
        <v>9.83</v>
      </c>
      <c r="J34" s="87">
        <f t="shared" ref="J34:J36" si="24">ROUND(I34*F34,2)</f>
        <v>6934.97</v>
      </c>
    </row>
    <row r="35" spans="1:12" ht="31.5">
      <c r="A35" s="82" t="s">
        <v>115</v>
      </c>
      <c r="B35" s="86" t="str">
        <f>B34</f>
        <v>CDHU-186</v>
      </c>
      <c r="C35" s="83" t="s">
        <v>72</v>
      </c>
      <c r="D35" s="84" t="s">
        <v>73</v>
      </c>
      <c r="E35" s="83" t="s">
        <v>62</v>
      </c>
      <c r="F35" s="85">
        <f>MC!F91</f>
        <v>24.69</v>
      </c>
      <c r="G35" s="85" t="str">
        <f t="shared" si="22"/>
        <v>M3</v>
      </c>
      <c r="H35" s="167">
        <v>1661.77</v>
      </c>
      <c r="I35" s="87">
        <f t="shared" si="23"/>
        <v>2058.9299999999998</v>
      </c>
      <c r="J35" s="87">
        <f t="shared" si="24"/>
        <v>50834.98</v>
      </c>
    </row>
    <row r="36" spans="1:12" ht="31.5">
      <c r="A36" s="82" t="s">
        <v>125</v>
      </c>
      <c r="B36" s="86" t="str">
        <f>B35</f>
        <v>CDHU-186</v>
      </c>
      <c r="C36" s="83" t="s">
        <v>177</v>
      </c>
      <c r="D36" s="84" t="s">
        <v>179</v>
      </c>
      <c r="E36" s="83" t="s">
        <v>60</v>
      </c>
      <c r="F36" s="85">
        <f>MC!F94</f>
        <v>15</v>
      </c>
      <c r="G36" s="85" t="str">
        <f t="shared" si="22"/>
        <v>M2</v>
      </c>
      <c r="H36" s="167">
        <v>314.45</v>
      </c>
      <c r="I36" s="87">
        <f t="shared" si="23"/>
        <v>389.6</v>
      </c>
      <c r="J36" s="87">
        <f t="shared" si="24"/>
        <v>5844</v>
      </c>
      <c r="L36" s="118"/>
    </row>
    <row r="37" spans="1:12">
      <c r="A37" s="145" t="s">
        <v>112</v>
      </c>
      <c r="B37" s="67"/>
      <c r="C37" s="67"/>
      <c r="D37" s="68" t="s">
        <v>74</v>
      </c>
      <c r="E37" s="67"/>
      <c r="F37" s="69"/>
      <c r="G37" s="69"/>
      <c r="H37" s="169"/>
      <c r="I37" s="70"/>
      <c r="J37" s="70">
        <f>SUM(J38:J40)</f>
        <v>9690.2100000000009</v>
      </c>
      <c r="L37" s="118"/>
    </row>
    <row r="38" spans="1:12" ht="31.5">
      <c r="A38" s="82" t="s">
        <v>116</v>
      </c>
      <c r="B38" s="86" t="str">
        <f>B35</f>
        <v>CDHU-186</v>
      </c>
      <c r="C38" s="83" t="s">
        <v>95</v>
      </c>
      <c r="D38" s="84" t="s">
        <v>96</v>
      </c>
      <c r="E38" s="83" t="s">
        <v>60</v>
      </c>
      <c r="F38" s="85">
        <f>MC!F99</f>
        <v>58.7</v>
      </c>
      <c r="G38" s="85" t="str">
        <f t="shared" ref="G38:G40" si="25">E38</f>
        <v>M2</v>
      </c>
      <c r="H38" s="167">
        <v>76.91</v>
      </c>
      <c r="I38" s="87">
        <f t="shared" ref="I38:I40" si="26">ROUND(H38*(1+$B$10),2)</f>
        <v>95.29</v>
      </c>
      <c r="J38" s="87">
        <f t="shared" ref="J38:J40" si="27">ROUND(I38*F38,2)</f>
        <v>5593.52</v>
      </c>
    </row>
    <row r="39" spans="1:12" ht="31.5">
      <c r="A39" s="82" t="s">
        <v>117</v>
      </c>
      <c r="B39" s="86" t="str">
        <f>B38</f>
        <v>CDHU-186</v>
      </c>
      <c r="C39" s="83" t="s">
        <v>75</v>
      </c>
      <c r="D39" s="84" t="s">
        <v>76</v>
      </c>
      <c r="E39" s="83" t="s">
        <v>60</v>
      </c>
      <c r="F39" s="85">
        <f>MC!F112</f>
        <v>0.72</v>
      </c>
      <c r="G39" s="85" t="str">
        <f t="shared" si="25"/>
        <v>M2</v>
      </c>
      <c r="H39" s="167">
        <v>954.43</v>
      </c>
      <c r="I39" s="87">
        <f t="shared" si="26"/>
        <v>1182.54</v>
      </c>
      <c r="J39" s="87">
        <f t="shared" si="27"/>
        <v>851.43</v>
      </c>
    </row>
    <row r="40" spans="1:12" ht="31.5">
      <c r="A40" s="82" t="s">
        <v>118</v>
      </c>
      <c r="B40" s="86" t="str">
        <f>B39</f>
        <v>CDHU-186</v>
      </c>
      <c r="C40" s="83" t="s">
        <v>77</v>
      </c>
      <c r="D40" s="84" t="s">
        <v>78</v>
      </c>
      <c r="E40" s="83" t="s">
        <v>65</v>
      </c>
      <c r="F40" s="85">
        <f>MC!F116</f>
        <v>2</v>
      </c>
      <c r="G40" s="85" t="str">
        <f t="shared" si="25"/>
        <v>UN</v>
      </c>
      <c r="H40" s="167">
        <v>1309.6300000000001</v>
      </c>
      <c r="I40" s="87">
        <f t="shared" si="26"/>
        <v>1622.63</v>
      </c>
      <c r="J40" s="87">
        <f t="shared" si="27"/>
        <v>3245.26</v>
      </c>
    </row>
    <row r="41" spans="1:12" s="13" customFormat="1">
      <c r="A41" s="145" t="s">
        <v>175</v>
      </c>
      <c r="B41" s="67"/>
      <c r="C41" s="67"/>
      <c r="D41" s="68" t="s">
        <v>174</v>
      </c>
      <c r="E41" s="67"/>
      <c r="F41" s="69"/>
      <c r="G41" s="69"/>
      <c r="H41" s="169"/>
      <c r="I41" s="70"/>
      <c r="J41" s="70">
        <f>J42</f>
        <v>169.32</v>
      </c>
      <c r="L41" s="118"/>
    </row>
    <row r="42" spans="1:12" s="13" customFormat="1" ht="31.5">
      <c r="A42" s="82" t="s">
        <v>176</v>
      </c>
      <c r="B42" s="86" t="str">
        <f>B40</f>
        <v>CDHU-186</v>
      </c>
      <c r="C42" s="83" t="s">
        <v>170</v>
      </c>
      <c r="D42" s="84" t="s">
        <v>171</v>
      </c>
      <c r="E42" s="83" t="s">
        <v>60</v>
      </c>
      <c r="F42" s="85">
        <f>MC!F119</f>
        <v>705.49</v>
      </c>
      <c r="G42" s="85" t="str">
        <f t="shared" ref="G42" si="28">E42</f>
        <v>M2</v>
      </c>
      <c r="H42" s="167">
        <v>0.19</v>
      </c>
      <c r="I42" s="87">
        <f t="shared" ref="I42" si="29">ROUND(H42*(1+$B$10),2)</f>
        <v>0.24</v>
      </c>
      <c r="J42" s="87">
        <f t="shared" ref="J42" si="30">ROUND(I42*F42,2)</f>
        <v>169.32</v>
      </c>
    </row>
    <row r="43" spans="1:12">
      <c r="A43" s="71"/>
      <c r="B43" s="73"/>
      <c r="C43" s="73"/>
      <c r="D43" s="74"/>
      <c r="E43" s="72"/>
      <c r="F43" s="75"/>
      <c r="G43" s="75"/>
      <c r="H43" s="76"/>
      <c r="I43" s="77"/>
      <c r="J43" s="66"/>
    </row>
    <row r="44" spans="1:12" ht="18.75">
      <c r="A44" s="78"/>
      <c r="B44" s="116"/>
      <c r="C44" s="79"/>
      <c r="D44" s="116"/>
      <c r="E44" s="79"/>
      <c r="F44" s="80"/>
      <c r="G44" s="80"/>
      <c r="H44" s="79"/>
      <c r="I44" s="111" t="s">
        <v>6</v>
      </c>
      <c r="J44" s="112">
        <f>J12</f>
        <v>512319.04000000004</v>
      </c>
    </row>
    <row r="45" spans="1:12"/>
    <row r="46" spans="1:12">
      <c r="A46" s="152"/>
      <c r="B46" s="153"/>
      <c r="C46" s="152"/>
      <c r="D46" s="153"/>
      <c r="E46" s="152"/>
      <c r="F46" s="154" t="s">
        <v>180</v>
      </c>
      <c r="G46" s="197"/>
      <c r="H46" s="197"/>
      <c r="I46" s="197"/>
      <c r="J46" s="197"/>
    </row>
    <row r="47" spans="1:12" s="13" customFormat="1">
      <c r="A47" s="152"/>
      <c r="B47" s="153"/>
      <c r="C47" s="152"/>
      <c r="D47" s="153"/>
      <c r="E47" s="152"/>
      <c r="F47" s="155"/>
      <c r="G47" s="156"/>
      <c r="H47" s="156"/>
      <c r="I47" s="156"/>
      <c r="J47" s="156"/>
    </row>
    <row r="48" spans="1:12">
      <c r="A48" s="152"/>
      <c r="B48" s="153"/>
      <c r="C48" s="152"/>
      <c r="D48" s="153"/>
      <c r="E48" s="152"/>
      <c r="F48" s="198"/>
      <c r="G48" s="198"/>
      <c r="H48" s="198"/>
      <c r="I48" s="198"/>
      <c r="J48" s="152"/>
    </row>
    <row r="49" spans="1:10">
      <c r="A49" s="152"/>
      <c r="B49" s="153"/>
      <c r="C49" s="152"/>
      <c r="D49" s="153"/>
      <c r="E49" s="152"/>
      <c r="F49" s="196"/>
      <c r="G49" s="196"/>
      <c r="H49" s="196"/>
      <c r="I49" s="196"/>
      <c r="J49" s="152"/>
    </row>
    <row r="50" spans="1:10">
      <c r="A50" s="152"/>
      <c r="B50" s="153"/>
      <c r="C50" s="152"/>
      <c r="D50" s="153"/>
      <c r="E50" s="152"/>
      <c r="F50" s="196"/>
      <c r="G50" s="196"/>
      <c r="H50" s="196"/>
      <c r="I50" s="196"/>
      <c r="J50" s="152"/>
    </row>
    <row r="51" spans="1:10">
      <c r="A51" s="152"/>
      <c r="B51" s="153"/>
      <c r="C51" s="152"/>
      <c r="D51" s="153"/>
      <c r="E51" s="152"/>
      <c r="F51" s="196"/>
      <c r="G51" s="196"/>
      <c r="H51" s="196"/>
      <c r="I51" s="196"/>
      <c r="J51" s="152"/>
    </row>
    <row r="52" spans="1:10">
      <c r="A52" s="152"/>
      <c r="B52" s="153"/>
      <c r="C52" s="152"/>
      <c r="D52" s="153"/>
      <c r="E52" s="152"/>
      <c r="F52" s="157"/>
      <c r="G52" s="157"/>
      <c r="H52" s="152"/>
      <c r="I52" s="152"/>
      <c r="J52" s="152"/>
    </row>
    <row r="53" spans="1:10">
      <c r="A53" s="152"/>
      <c r="B53" s="153"/>
      <c r="C53" s="152"/>
      <c r="D53" s="153"/>
      <c r="E53" s="152"/>
      <c r="F53" s="157"/>
      <c r="G53" s="157"/>
      <c r="H53" s="152"/>
      <c r="I53" s="152"/>
      <c r="J53" s="152"/>
    </row>
    <row r="54" spans="1:10" hidden="1">
      <c r="A54" s="152"/>
      <c r="B54" s="153"/>
      <c r="C54" s="152"/>
      <c r="D54" s="153"/>
      <c r="E54" s="152"/>
      <c r="F54" s="157"/>
      <c r="G54" s="157"/>
      <c r="H54" s="152"/>
      <c r="I54" s="152"/>
      <c r="J54" s="152"/>
    </row>
    <row r="55" spans="1:10" hidden="1">
      <c r="A55" s="152"/>
      <c r="B55" s="153"/>
      <c r="C55" s="152"/>
      <c r="D55" s="153"/>
      <c r="E55" s="152"/>
      <c r="F55" s="157"/>
      <c r="G55" s="157"/>
      <c r="H55" s="152"/>
      <c r="I55" s="152"/>
      <c r="J55" s="152"/>
    </row>
    <row r="56" spans="1:10" hidden="1">
      <c r="A56" s="152"/>
      <c r="B56" s="153"/>
      <c r="C56" s="152"/>
      <c r="D56" s="153"/>
      <c r="E56" s="152"/>
      <c r="F56" s="157"/>
      <c r="G56" s="157"/>
      <c r="H56" s="152"/>
      <c r="I56" s="152"/>
      <c r="J56" s="152"/>
    </row>
    <row r="57" spans="1:10" hidden="1">
      <c r="A57" s="152"/>
      <c r="B57" s="153"/>
      <c r="C57" s="152"/>
      <c r="D57" s="153"/>
      <c r="E57" s="152"/>
      <c r="F57" s="157"/>
      <c r="G57" s="157"/>
      <c r="H57" s="152"/>
      <c r="I57" s="152"/>
      <c r="J57" s="152"/>
    </row>
    <row r="58" spans="1:10" hidden="1">
      <c r="A58" s="152"/>
      <c r="B58" s="153"/>
      <c r="C58" s="152"/>
      <c r="D58" s="153"/>
      <c r="E58" s="152"/>
      <c r="F58" s="157"/>
      <c r="G58" s="157"/>
      <c r="H58" s="152"/>
      <c r="I58" s="152"/>
      <c r="J58" s="152"/>
    </row>
    <row r="59" spans="1:10" hidden="1">
      <c r="A59" s="152"/>
      <c r="B59" s="153"/>
      <c r="C59" s="152"/>
      <c r="D59" s="153"/>
      <c r="E59" s="152"/>
      <c r="F59" s="157"/>
      <c r="G59" s="157"/>
      <c r="H59" s="152"/>
      <c r="I59" s="152"/>
      <c r="J59" s="152"/>
    </row>
    <row r="60" spans="1:10" hidden="1">
      <c r="A60" s="152"/>
      <c r="B60" s="153"/>
      <c r="C60" s="152"/>
      <c r="D60" s="153"/>
      <c r="E60" s="152"/>
      <c r="F60" s="157"/>
      <c r="G60" s="157"/>
      <c r="H60" s="152"/>
      <c r="I60" s="152"/>
      <c r="J60" s="152"/>
    </row>
    <row r="61" spans="1:10" hidden="1">
      <c r="A61" s="152"/>
      <c r="B61" s="153"/>
      <c r="C61" s="152"/>
      <c r="D61" s="153"/>
      <c r="E61" s="152"/>
      <c r="F61" s="157"/>
      <c r="G61" s="157"/>
      <c r="H61" s="152"/>
      <c r="I61" s="152"/>
      <c r="J61" s="152"/>
    </row>
    <row r="62" spans="1:10" hidden="1">
      <c r="A62" s="152"/>
      <c r="B62" s="153"/>
      <c r="C62" s="152"/>
      <c r="D62" s="153"/>
      <c r="E62" s="152"/>
      <c r="F62" s="157"/>
      <c r="G62" s="157"/>
      <c r="H62" s="152"/>
      <c r="I62" s="152"/>
      <c r="J62" s="152"/>
    </row>
    <row r="63" spans="1:10" hidden="1">
      <c r="A63" s="152"/>
      <c r="B63" s="153"/>
      <c r="C63" s="152"/>
      <c r="D63" s="153"/>
      <c r="E63" s="152"/>
      <c r="F63" s="157"/>
      <c r="G63" s="157"/>
      <c r="H63" s="152"/>
      <c r="I63" s="152"/>
      <c r="J63" s="152"/>
    </row>
    <row r="64" spans="1:10">
      <c r="A64" s="152"/>
      <c r="B64" s="153"/>
      <c r="C64" s="152"/>
      <c r="D64" s="153"/>
      <c r="E64" s="152"/>
      <c r="F64" s="157"/>
      <c r="G64" s="157"/>
      <c r="H64" s="152"/>
      <c r="I64" s="152"/>
      <c r="J64" s="152"/>
    </row>
    <row r="65"/>
  </sheetData>
  <sheetProtection sheet="1" objects="1" scenarios="1" formatCells="0"/>
  <mergeCells count="11">
    <mergeCell ref="A6:J6"/>
    <mergeCell ref="D1:J1"/>
    <mergeCell ref="D2:J2"/>
    <mergeCell ref="D3:J3"/>
    <mergeCell ref="D4:J4"/>
    <mergeCell ref="D5:J5"/>
    <mergeCell ref="F51:I51"/>
    <mergeCell ref="F50:I50"/>
    <mergeCell ref="G46:J46"/>
    <mergeCell ref="F48:I48"/>
    <mergeCell ref="F49:I49"/>
  </mergeCells>
  <pageMargins left="0.98425196850393704" right="0.39370078740157483" top="0.39370078740157483" bottom="0.39370078740157483" header="0.31496062992125984" footer="0.31496062992125984"/>
  <pageSetup paperSize="9" scale="55" fitToHeight="0" orientation="portrait" horizontalDpi="4294967295" verticalDpi="4294967295" r:id="rId1"/>
  <headerFooter>
    <oddFooter>&amp;CPágina &amp;P de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BDI</vt:lpstr>
      <vt:lpstr>MC</vt:lpstr>
      <vt:lpstr>PO</vt:lpstr>
      <vt:lpstr>MC!Titulos_de_impressao</vt:lpstr>
      <vt:lpstr>PO!Titulos_de_impressao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</dc:creator>
  <cp:lastModifiedBy>Licitacao</cp:lastModifiedBy>
  <cp:lastPrinted>2023-02-08T14:39:52Z</cp:lastPrinted>
  <dcterms:created xsi:type="dcterms:W3CDTF">2019-06-11T16:49:49Z</dcterms:created>
  <dcterms:modified xsi:type="dcterms:W3CDTF">2023-03-31T11:41:52Z</dcterms:modified>
</cp:coreProperties>
</file>